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7"/>
  </bookViews>
  <sheets>
    <sheet name="pl" sheetId="1" r:id="rId1"/>
    <sheet name="EQUITY" sheetId="2" r:id="rId2"/>
    <sheet name="bs" sheetId="3" r:id="rId3"/>
    <sheet name="cflow" sheetId="4" r:id="rId4"/>
    <sheet name="summary" sheetId="5" r:id="rId5"/>
    <sheet name="addinfo" sheetId="6" r:id="rId6"/>
    <sheet name="NSN-notes" sheetId="7" state="hidden" r:id="rId7"/>
    <sheet name="Notes" sheetId="8" r:id="rId8"/>
  </sheets>
  <definedNames>
    <definedName name="_xlnm.Print_Area" localSheetId="2">'bs'!$A$1:$F$86</definedName>
    <definedName name="_xlnm.Print_Area" localSheetId="3">'cflow'!$A$1:$G$62</definedName>
    <definedName name="_xlnm.Print_Area" localSheetId="1">'EQUITY'!$A$1:$I$45</definedName>
    <definedName name="_xlnm.Print_Area" localSheetId="7">'Notes'!$A$1:$K$284</definedName>
    <definedName name="_xlnm.Print_Area" localSheetId="6">'NSN-notes'!$A$1:$O$314</definedName>
    <definedName name="_xlnm.Print_Area" localSheetId="0">'pl'!$A$1:$J$49</definedName>
    <definedName name="_xlnm.Print_Titles" localSheetId="3">'cflow'!$1:$6</definedName>
  </definedNames>
  <calcPr fullCalcOnLoad="1"/>
</workbook>
</file>

<file path=xl/sharedStrings.xml><?xml version="1.0" encoding="utf-8"?>
<sst xmlns="http://schemas.openxmlformats.org/spreadsheetml/2006/main" count="637" uniqueCount="419">
  <si>
    <t>CURRENT</t>
  </si>
  <si>
    <t>QUARTER</t>
  </si>
  <si>
    <t>RM'000</t>
  </si>
  <si>
    <t xml:space="preserve"> </t>
  </si>
  <si>
    <t>Taxation</t>
  </si>
  <si>
    <t>Share Capital</t>
  </si>
  <si>
    <t>Reserves</t>
  </si>
  <si>
    <t>Minority Interests</t>
  </si>
  <si>
    <t>Revenue</t>
  </si>
  <si>
    <t>Operating expenses</t>
  </si>
  <si>
    <t>Other operating income</t>
  </si>
  <si>
    <t>Minority interests</t>
  </si>
  <si>
    <t>CUMULATIVE</t>
  </si>
  <si>
    <t>TO</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</si>
  <si>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</si>
  <si>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</si>
  <si>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</si>
  <si>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</si>
  <si>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</si>
  <si>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</si>
  <si>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</si>
  <si>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</si>
  <si>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</si>
  <si>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</si>
  <si>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</si>
  <si>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</si>
  <si>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</si>
  <si>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</si>
  <si>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</si>
  <si>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</si>
  <si>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</si>
  <si>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</si>
  <si>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</si>
  <si>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</si>
  <si>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</si>
  <si>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</si>
  <si>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3 MONTHS</t>
  </si>
  <si>
    <t>6 MONTHS</t>
  </si>
  <si>
    <t>31/03/2005</t>
  </si>
  <si>
    <t>30/06/2005</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</si>
  <si>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</si>
  <si>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</si>
  <si>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</si>
  <si>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</si>
  <si>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</si>
  <si>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</si>
  <si>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</si>
  <si>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</si>
  <si>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</si>
  <si>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</si>
  <si>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</si>
  <si>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</si>
  <si>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</si>
  <si>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</si>
  <si>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</si>
  <si>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</si>
  <si>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</si>
  <si>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</si>
  <si>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</si>
  <si>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</si>
  <si>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</si>
  <si>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</si>
  <si>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</si>
  <si>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Proceeds from disposal of property, plant &amp; equipment</t>
  </si>
  <si>
    <t>Cash Flow from Financing Activities</t>
  </si>
  <si>
    <t>Net Changes in Cash &amp; Cash Equivalents</t>
  </si>
  <si>
    <t>Share</t>
  </si>
  <si>
    <t>(i) Basic  (sen)</t>
  </si>
  <si>
    <t>(ii) Fully diluted (sen)</t>
  </si>
  <si>
    <t xml:space="preserve">Share  Capital </t>
  </si>
  <si>
    <t xml:space="preserve">Shares </t>
  </si>
  <si>
    <t>Ordinary</t>
  </si>
  <si>
    <t xml:space="preserve">Irredeemable </t>
  </si>
  <si>
    <t xml:space="preserve">convertible </t>
  </si>
  <si>
    <t xml:space="preserve">preference </t>
  </si>
  <si>
    <t xml:space="preserve">shares </t>
  </si>
  <si>
    <t>SEPT</t>
  </si>
  <si>
    <t>The Condensed Consolidated Cash Flow Statement should be read in conjunction with the Annual</t>
  </si>
  <si>
    <t>Accumulated</t>
  </si>
  <si>
    <t>PART A2 :</t>
  </si>
  <si>
    <t xml:space="preserve"> SUMMARY OF KEY FINANCIAL INFORMATION</t>
  </si>
  <si>
    <t>PART A3 :</t>
  </si>
  <si>
    <t>The Condensed Consolidated Statements of Changes in Equity should be read in conjunction with the Annual</t>
  </si>
  <si>
    <t xml:space="preserve"> ADDITIONAL INFORMATION FOR</t>
  </si>
  <si>
    <t>Cash &amp; Cash Equivalents at beginning of year</t>
  </si>
  <si>
    <t>cash</t>
  </si>
  <si>
    <t xml:space="preserve">fd </t>
  </si>
  <si>
    <t>Quarter</t>
  </si>
  <si>
    <t>Ended</t>
  </si>
  <si>
    <t>Current</t>
  </si>
  <si>
    <t xml:space="preserve">Ended </t>
  </si>
  <si>
    <t>Finance cost</t>
  </si>
  <si>
    <t>Attributable to :</t>
  </si>
  <si>
    <t xml:space="preserve">Equity holders of the parent </t>
  </si>
  <si>
    <t>Premium &amp;</t>
  </si>
  <si>
    <t xml:space="preserve"> Other Capital  </t>
  </si>
  <si>
    <t xml:space="preserve"> Reserves </t>
  </si>
  <si>
    <t xml:space="preserve">Losses </t>
  </si>
  <si>
    <t xml:space="preserve">Subtotal </t>
  </si>
  <si>
    <t xml:space="preserve">Minority </t>
  </si>
  <si>
    <t>Interest</t>
  </si>
  <si>
    <t xml:space="preserve">Equity </t>
  </si>
  <si>
    <t xml:space="preserve">Balance at end of period </t>
  </si>
  <si>
    <t xml:space="preserve">Assets </t>
  </si>
  <si>
    <t xml:space="preserve">Non-Current Assets </t>
  </si>
  <si>
    <t xml:space="preserve">Property development costs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</si>
  <si>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</si>
  <si>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</si>
  <si>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</si>
  <si>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</si>
  <si>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</si>
  <si>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</si>
  <si>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</si>
  <si>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</si>
  <si>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</si>
  <si>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</si>
  <si>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&lt;--------------------------   Attributable to Equity Holders of the Parent         -------------------------&gt;</t>
  </si>
  <si>
    <t>PART A1 : QUARTERLY REPORT</t>
  </si>
  <si>
    <t>I</t>
  </si>
  <si>
    <t xml:space="preserve">The figures have not been audited </t>
  </si>
  <si>
    <t>NOTE</t>
  </si>
  <si>
    <t xml:space="preserve">The Condensed Consolidated Income Statements should be read in conjunction with the Annual </t>
  </si>
  <si>
    <t>IV</t>
  </si>
  <si>
    <t>II</t>
  </si>
  <si>
    <t xml:space="preserve">As At </t>
  </si>
  <si>
    <t>(Unaudited)</t>
  </si>
  <si>
    <t xml:space="preserve">The Condensed Consolidated Balance Sheet should be read in conjunction with the </t>
  </si>
  <si>
    <t>III</t>
  </si>
  <si>
    <t xml:space="preserve">Equity Attributable To Equity Holders of the Parent </t>
  </si>
  <si>
    <t xml:space="preserve">Comparative </t>
  </si>
  <si>
    <t>To</t>
  </si>
  <si>
    <t>Earnings / (Loss) per share attributable</t>
  </si>
  <si>
    <t xml:space="preserve">  to equity holders of the parent :-</t>
  </si>
  <si>
    <t xml:space="preserve">Land held for development </t>
  </si>
  <si>
    <t>Balance  at beginning of year, as previously stated</t>
  </si>
  <si>
    <t>Effects of adopting:</t>
  </si>
  <si>
    <t xml:space="preserve">    FRS 140, Investment Properties</t>
  </si>
  <si>
    <t>Balance  at beginning of year (restated)</t>
  </si>
  <si>
    <t xml:space="preserve">Cumulative </t>
  </si>
  <si>
    <t>Audited Financial Statements of the Group  for the year ended 31 December 2006.</t>
  </si>
  <si>
    <t>Audited Financial Statements of the Group for the year ended 31 December 2006.</t>
  </si>
  <si>
    <t>Balance  at beginning of year</t>
  </si>
  <si>
    <t>Annual Audited  Financial Statements of the Group  for the year ended 31 December 2006.</t>
  </si>
  <si>
    <t>31-Dec-06</t>
  </si>
  <si>
    <t>Profit  for the period</t>
  </si>
  <si>
    <t xml:space="preserve">Receivables </t>
  </si>
  <si>
    <t xml:space="preserve">Inventories </t>
  </si>
  <si>
    <t xml:space="preserve">Amounts due from related companies </t>
  </si>
  <si>
    <t xml:space="preserve">Refurbishment cost of investment property </t>
  </si>
  <si>
    <t>Net repayment of borrowings</t>
  </si>
  <si>
    <t>Investment Property</t>
  </si>
  <si>
    <t>Net cash used in financing activities</t>
  </si>
  <si>
    <t xml:space="preserve">Cash &amp; Cash Equivalents at end of period </t>
  </si>
  <si>
    <t>Net cash (used in) / generated from investing activities</t>
  </si>
  <si>
    <t xml:space="preserve">Profit/(Loss) attributable to ordinary equity </t>
  </si>
  <si>
    <t xml:space="preserve">holders of the parent </t>
  </si>
  <si>
    <t>Basic earnings/(loss) per share (sen)</t>
  </si>
  <si>
    <t xml:space="preserve">Net assets per share attributable to ordinary </t>
  </si>
  <si>
    <t xml:space="preserve">Dividend paid </t>
  </si>
  <si>
    <t>AUDIT REPORT OF PRECEDING ANNUAL FINANCIAL STATEMENTS</t>
  </si>
  <si>
    <t xml:space="preserve">Segment Revenue </t>
  </si>
  <si>
    <t>CHANGES IN THE COMPOSITION OF THE GROUP</t>
  </si>
  <si>
    <t>VARIANCE FROM PROFIT FORECAST OR PROFIT GUARANTEE</t>
  </si>
  <si>
    <t xml:space="preserve">Reversal of deferred tax </t>
  </si>
  <si>
    <t>PURCHASES AND DISPOSAL OF QUOTED SECURITIES</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</si>
  <si>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</si>
  <si>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</si>
  <si>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</si>
  <si>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</si>
  <si>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</si>
  <si>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</si>
  <si>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</si>
  <si>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</si>
  <si>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</si>
  <si>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Manufacturing </t>
  </si>
  <si>
    <t xml:space="preserve">Investment holding &amp; Others </t>
  </si>
  <si>
    <t xml:space="preserve">VALUATION OF PROPERTY, PLANT AND EQUIPMENT </t>
  </si>
  <si>
    <t>CONTINGENT LIABILITIES / CAPITAL COMMITMENTS</t>
  </si>
  <si>
    <t xml:space="preserve">REVIEW OF PERFORMANCE </t>
  </si>
  <si>
    <t>COMPARISON WITH PRECEDING QUARTER'S REPORT</t>
  </si>
  <si>
    <t xml:space="preserve">CURRENT YEAR PROSPECTS </t>
  </si>
  <si>
    <t xml:space="preserve">TAXATION </t>
  </si>
  <si>
    <t xml:space="preserve">Malaysian tax expense for the year </t>
  </si>
  <si>
    <t xml:space="preserve">STATUS OF CORPORATE PROPOSALS </t>
  </si>
  <si>
    <t xml:space="preserve">DIVIDENDS </t>
  </si>
  <si>
    <t>EARNINGS / LOSS PER SHARE</t>
  </si>
  <si>
    <t xml:space="preserve">BY ORDER OF THE BOARD </t>
  </si>
  <si>
    <t xml:space="preserve">Ng Seng Nam </t>
  </si>
  <si>
    <t xml:space="preserve">Company Secretary </t>
  </si>
  <si>
    <t>Operating profit before changes in working capital</t>
  </si>
  <si>
    <t>Net cash (used in)/generated from  operating activities</t>
  </si>
  <si>
    <t>Manufacturing</t>
  </si>
  <si>
    <t>1.</t>
  </si>
  <si>
    <t>OBJECTIVE</t>
  </si>
  <si>
    <t xml:space="preserve">SUMMARY OF RESULTS </t>
  </si>
  <si>
    <t xml:space="preserve">ended </t>
  </si>
  <si>
    <t xml:space="preserve">Variance </t>
  </si>
  <si>
    <t xml:space="preserve">Revenue </t>
  </si>
  <si>
    <t xml:space="preserve">Profit/(Loss) before taxation </t>
  </si>
  <si>
    <t xml:space="preserve">Taxation </t>
  </si>
  <si>
    <t xml:space="preserve">Profit/(Loss) after taxation </t>
  </si>
  <si>
    <t xml:space="preserve">Minority Interests </t>
  </si>
  <si>
    <t>Net Profit/(Loss)</t>
  </si>
  <si>
    <t>3.</t>
  </si>
  <si>
    <t>1.2</t>
  </si>
  <si>
    <t>2.1</t>
  </si>
  <si>
    <t>2.2</t>
  </si>
  <si>
    <t>3.1</t>
  </si>
  <si>
    <t xml:space="preserve">    MULPHA LAND BERHAD </t>
  </si>
  <si>
    <t>Bukit Punchor</t>
  </si>
  <si>
    <t>Increase/</t>
  </si>
  <si>
    <t>(Decrease)</t>
  </si>
  <si>
    <t>&lt;                     Revenue              &gt;</t>
  </si>
  <si>
    <t>&lt;      Profit/(Loss) before tax      &gt;</t>
  </si>
  <si>
    <t xml:space="preserve">Golden Cignet </t>
  </si>
  <si>
    <t>MLB(Rental)</t>
  </si>
  <si>
    <t>MLB(HO)</t>
  </si>
  <si>
    <t>MLB Quarry</t>
  </si>
  <si>
    <t xml:space="preserve">Other subsidiaries </t>
  </si>
  <si>
    <t>Consolidation Adjustment</t>
  </si>
  <si>
    <t xml:space="preserve">Group revenue/profit </t>
  </si>
  <si>
    <t>before tax</t>
  </si>
  <si>
    <t>3.2</t>
  </si>
  <si>
    <t>REVIEW OF RESULTS - 2007 VS 2006</t>
  </si>
  <si>
    <t>4.1</t>
  </si>
  <si>
    <t>MLB (Ready Mixed)</t>
  </si>
  <si>
    <t>4.2</t>
  </si>
  <si>
    <t>A review of the performance by company is set out below:-</t>
  </si>
  <si>
    <t>Gross Profit</t>
  </si>
  <si>
    <t xml:space="preserve">(a)  Bukit Punchor </t>
  </si>
  <si>
    <t xml:space="preserve">Other Income </t>
  </si>
  <si>
    <t xml:space="preserve">Expenses </t>
  </si>
  <si>
    <t xml:space="preserve">Intercompany  - project management </t>
  </si>
  <si>
    <t xml:space="preserve">fees and rental </t>
  </si>
  <si>
    <t xml:space="preserve">Profit before tax </t>
  </si>
  <si>
    <t>ended 2007</t>
  </si>
  <si>
    <t>%</t>
  </si>
  <si>
    <t xml:space="preserve">2 Storey terrace house  - Akasia </t>
  </si>
  <si>
    <t xml:space="preserve">                                    - Eugenia </t>
  </si>
  <si>
    <t xml:space="preserve">Low cost town house </t>
  </si>
  <si>
    <t xml:space="preserve">Low cost townhouse - upgrading </t>
  </si>
  <si>
    <t>Single storey terrace - aster1</t>
  </si>
  <si>
    <t>Single storey terrace - aster2</t>
  </si>
  <si>
    <t xml:space="preserve">Promotional costs </t>
  </si>
  <si>
    <t xml:space="preserve">Cash rebate </t>
  </si>
  <si>
    <t>The results of  Golden Cignet are summarized below :-</t>
  </si>
  <si>
    <t>The breakdown of revenue and gross profit is as follows :-</t>
  </si>
  <si>
    <t>The results of Bukit Punchor are summarised below :-</t>
  </si>
  <si>
    <t xml:space="preserve">Gross Profit </t>
  </si>
  <si>
    <t>Other Income</t>
  </si>
  <si>
    <t xml:space="preserve">  before tax</t>
  </si>
  <si>
    <t xml:space="preserve">Further cost adjustments </t>
  </si>
  <si>
    <t xml:space="preserve">Sales of stock </t>
  </si>
  <si>
    <t>Type of Property Sold</t>
  </si>
  <si>
    <t xml:space="preserve">No of </t>
  </si>
  <si>
    <t xml:space="preserve">Units </t>
  </si>
  <si>
    <t>Sold</t>
  </si>
  <si>
    <t xml:space="preserve">terrace house </t>
  </si>
  <si>
    <t xml:space="preserve">Sale terminated </t>
  </si>
  <si>
    <t xml:space="preserve">(b)  Golden Cignet </t>
  </si>
  <si>
    <t>( c)  MLB (RENTAL)</t>
  </si>
  <si>
    <t xml:space="preserve">Rental revenue </t>
  </si>
  <si>
    <t>Phileo</t>
  </si>
  <si>
    <t>Damansara</t>
  </si>
  <si>
    <t>(office unit)</t>
  </si>
  <si>
    <t xml:space="preserve">Raintree </t>
  </si>
  <si>
    <t>Terrace</t>
  </si>
  <si>
    <t>Bandar Sri</t>
  </si>
  <si>
    <t>(shop lot)</t>
  </si>
  <si>
    <t xml:space="preserve">Bukit </t>
  </si>
  <si>
    <t xml:space="preserve">Mertajam </t>
  </si>
  <si>
    <t>Expenses</t>
  </si>
  <si>
    <t>Net income</t>
  </si>
  <si>
    <t>(d)  MLB ( HQ)</t>
  </si>
  <si>
    <t xml:space="preserve">Cost </t>
  </si>
  <si>
    <t xml:space="preserve">Accumulated depreciation </t>
  </si>
  <si>
    <t>Net book value</t>
  </si>
  <si>
    <t xml:space="preserve">Impairment loss </t>
  </si>
  <si>
    <t xml:space="preserve">Market value </t>
  </si>
  <si>
    <t>As at 31/03/2007</t>
  </si>
  <si>
    <t>RM</t>
  </si>
  <si>
    <t>(e)  MLB Quarry</t>
  </si>
  <si>
    <t>(f)  Other subsidiaries</t>
  </si>
  <si>
    <t>4.3</t>
  </si>
  <si>
    <t>5.</t>
  </si>
  <si>
    <t>CONCLUSION</t>
  </si>
  <si>
    <t>5.1</t>
  </si>
  <si>
    <t>Profit from operations</t>
  </si>
  <si>
    <t xml:space="preserve">Profit from operations </t>
  </si>
  <si>
    <t>Long Term Borrowings</t>
  </si>
  <si>
    <t>Short Term Borrowings</t>
  </si>
  <si>
    <t xml:space="preserve">  share (sen)</t>
  </si>
  <si>
    <t xml:space="preserve">Proposed/ Declared dividend per ordinary </t>
  </si>
  <si>
    <t>(a)</t>
  </si>
  <si>
    <t>(b)</t>
  </si>
  <si>
    <t>( c)</t>
  </si>
  <si>
    <t>(i)</t>
  </si>
  <si>
    <t>(ii)</t>
  </si>
  <si>
    <t>STATUS OF CORPORATE PROPOSALS (CONTD.)</t>
  </si>
  <si>
    <t>Type of Property sold</t>
  </si>
  <si>
    <t xml:space="preserve">units </t>
  </si>
  <si>
    <t>sold</t>
  </si>
  <si>
    <t xml:space="preserve">1 storey medium cost </t>
  </si>
  <si>
    <t>Billing</t>
  </si>
  <si>
    <t>Quarterly report on consolidated results for the financial quarter ended 30 SEPTEMBER 2007.</t>
  </si>
  <si>
    <t xml:space="preserve">CONDENSED CONSOLIDATED INCOME STATEMENTS FOR THE 3RD QUARTER ENDED </t>
  </si>
  <si>
    <t>30 SEPTEMBER 2007</t>
  </si>
  <si>
    <t>30/09/2007</t>
  </si>
  <si>
    <t>30/09/2006</t>
  </si>
  <si>
    <t xml:space="preserve">9 months </t>
  </si>
  <si>
    <t xml:space="preserve">Exceptional items </t>
  </si>
  <si>
    <t>Condensed Consolidated Statement of Changes in Equity for the Period Ended 30 September 2007</t>
  </si>
  <si>
    <t>Period Ended 30 September 2007</t>
  </si>
  <si>
    <t>Period Ended 30 September 2006</t>
  </si>
  <si>
    <t>Profit for the period</t>
  </si>
  <si>
    <t>Acquisition of a Subsidiary</t>
  </si>
  <si>
    <t>Condensed Consolidated Balance Sheet As At 30 September 2007</t>
  </si>
  <si>
    <t>30-Sept-07</t>
  </si>
  <si>
    <t>Condensed Consolidated Cash Flow Statement For The Period  Ended 30 September 2007</t>
  </si>
  <si>
    <t>9 Months Ended</t>
  </si>
  <si>
    <t>30-Sept -06</t>
  </si>
  <si>
    <t xml:space="preserve">Exceptional Item </t>
  </si>
  <si>
    <t xml:space="preserve">Acquisition of subsidiary net of cash </t>
  </si>
  <si>
    <t>Net repayment of loan to related company</t>
  </si>
  <si>
    <t xml:space="preserve"> FOR THE FINANCIAL PERIOD ENDED 30 SEPTEMBER 2007</t>
  </si>
  <si>
    <t xml:space="preserve"> THE FINANCIAL PERIOD  ENDED 30 SEPTEMBER 2007</t>
  </si>
  <si>
    <t xml:space="preserve">   9 months ended </t>
  </si>
  <si>
    <t xml:space="preserve">    30th Sept 2007</t>
  </si>
  <si>
    <t>30th Sept  2006</t>
  </si>
  <si>
    <t xml:space="preserve">9 months ended </t>
  </si>
  <si>
    <t xml:space="preserve">Income tax </t>
  </si>
  <si>
    <t xml:space="preserve">  - current year </t>
  </si>
  <si>
    <t xml:space="preserve">  - overprovision  in respect of prior years</t>
  </si>
  <si>
    <t>PART A</t>
  </si>
  <si>
    <t>THIRD FINANCIAL QUARTER ENDED 30 SEPTEMBER 2007</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</si>
  <si>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</si>
  <si>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</si>
  <si>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</si>
  <si>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</si>
  <si>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</si>
  <si>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</si>
  <si>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</si>
  <si>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</si>
  <si>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</si>
  <si>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</si>
  <si>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</si>
  <si>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</si>
  <si>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</si>
  <si>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</si>
  <si>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</si>
  <si>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</si>
  <si>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</si>
  <si>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</si>
  <si>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</si>
  <si>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</si>
  <si>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 xml:space="preserve">PROFIT ON SALE OF UNQUOTED INVESTMENTS AND PROPERTIES </t>
  </si>
  <si>
    <t>B6.</t>
  </si>
  <si>
    <t>B7.</t>
  </si>
  <si>
    <t>B8.</t>
  </si>
  <si>
    <t xml:space="preserve">GROUP BORROWINGS </t>
  </si>
  <si>
    <t>Loan</t>
  </si>
  <si>
    <t>Overdraft</t>
  </si>
  <si>
    <t>B9.</t>
  </si>
  <si>
    <t>B10.</t>
  </si>
  <si>
    <t>B11.</t>
  </si>
  <si>
    <t>B12.</t>
  </si>
  <si>
    <t xml:space="preserve">Short Term - Secured </t>
  </si>
  <si>
    <t xml:space="preserve">Long Term  - Secured </t>
  </si>
  <si>
    <t>NET INCOME OR CASH FLOW</t>
  </si>
  <si>
    <t xml:space="preserve">UNUSUAL ITEMS AFFECTING ASSETS, LIABILITIES, EQUITY, </t>
  </si>
  <si>
    <t>ENDED 30 SEPTEMBER 2007</t>
  </si>
  <si>
    <t>30-9-2006</t>
  </si>
  <si>
    <t>30-9-2007</t>
  </si>
  <si>
    <t>The Group results for the nine months  and 1st half 2007 are summarised below:-</t>
  </si>
  <si>
    <t>Rental revenue for the period ended 30 September 2007 and 2006 comprised the following :-</t>
  </si>
  <si>
    <t>9 months ended 30 September 2007</t>
  </si>
  <si>
    <t>9 months ended 30 September 2006</t>
  </si>
  <si>
    <t>7 November 2007</t>
  </si>
  <si>
    <t>Tax (paid)/refund</t>
  </si>
  <si>
    <t xml:space="preserve">od </t>
  </si>
  <si>
    <t xml:space="preserve">  - prior year </t>
  </si>
  <si>
    <t>RESULTS FOR THE FINANCIAL PERIOD</t>
  </si>
  <si>
    <t>The MLB Group results for the third quarter and nine months of 2007 are summarized below:-</t>
  </si>
  <si>
    <t xml:space="preserve">Quarter </t>
  </si>
  <si>
    <t>Profit/(Loss) before taxation and EI</t>
  </si>
  <si>
    <t>REVIEW OF RESULTS - 3rd QUARTER 2007 VS  2nd QUARTER 2007</t>
  </si>
  <si>
    <t>3rd Quarter</t>
  </si>
  <si>
    <t xml:space="preserve">2nd Quarter </t>
  </si>
  <si>
    <t>of 2007</t>
  </si>
  <si>
    <t xml:space="preserve">Mega Readymixed </t>
  </si>
  <si>
    <t>The Group results for the nine months ended 30 September 2007 and 2006 are summarized below:-</t>
  </si>
  <si>
    <t>30 September  2007</t>
  </si>
  <si>
    <t>30 September  2006</t>
  </si>
  <si>
    <t xml:space="preserve">*9 months ended </t>
  </si>
  <si>
    <t>* The results in 2006 reflect the post acquisition results for the quarter ended 30/09/2006</t>
  </si>
  <si>
    <t>Terminated lot</t>
  </si>
  <si>
    <t xml:space="preserve">Double storey semi-D - Cendana </t>
  </si>
  <si>
    <t xml:space="preserve">2 storey medium cost </t>
  </si>
  <si>
    <t xml:space="preserve">Further cost on showhouse sold </t>
  </si>
  <si>
    <t>(i)   An income of RM264,000 from the disposal of machineries at the quarry plant</t>
  </si>
  <si>
    <t xml:space="preserve">(ii)   Interest of RM701,000 on the OCBC loan; and </t>
  </si>
  <si>
    <t>Profit before tax</t>
  </si>
  <si>
    <t>Cash generated from operations</t>
  </si>
  <si>
    <t xml:space="preserve">Profit for the period </t>
  </si>
  <si>
    <t>Profit before taxation</t>
  </si>
  <si>
    <t xml:space="preserve">(iii)  Legal fees on debts collection of RM100,000 </t>
  </si>
  <si>
    <t xml:space="preserve">(iv)  Impairment loss of RM121,466 recognised on the Bukit Mertajam shoplot (No.53) as follows :- </t>
  </si>
  <si>
    <t>A4</t>
  </si>
  <si>
    <t>B5</t>
  </si>
  <si>
    <t>A9</t>
  </si>
  <si>
    <t>B9</t>
  </si>
  <si>
    <t>Purchase of land for development</t>
  </si>
  <si>
    <t>Dividend paid (Note A7)</t>
  </si>
  <si>
    <t xml:space="preserve">Commitment for the acquisition of land </t>
  </si>
  <si>
    <t>as stated in Note B8(ii)</t>
  </si>
  <si>
    <t>On 31 May 2007, the Company  announced the following corporate proposals :-</t>
  </si>
  <si>
    <t xml:space="preserve">OFF BALANCE SHEET FINANCIAL INSTRUMENTS </t>
  </si>
  <si>
    <t>B13.</t>
  </si>
  <si>
    <t>B13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</si>
</sst>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_);\(0.00\)"/>
    <numFmt numFmtId="167" formatCode="0.0_);\(0.0\)"/>
    <numFmt numFmtId="168" formatCode="_(* #,##0.000_);_(* \(#,##0.000\);_(* &quot;-&quot;??_);_(@_)"/>
    <numFmt numFmtId="169" formatCode="#,##0.0_);\(#,##0.0\)"/>
    <numFmt numFmtId="170" formatCode="0_);\(0\)"/>
    <numFmt numFmtId="171" formatCode="#,##0_);[Red]\(#,##0\);\-"/>
    <numFmt numFmtId="172" formatCode="_-* #,##0_-;\-* #,##0_-;_-* &quot;-&quot;??_-;_-@_-"/>
    <numFmt numFmtId="173" formatCode="mmmm\ d\,\ yyyy"/>
    <numFmt numFmtId="174" formatCode="[$-409]dddd\,\ mmmm\ dd\,\ yyyy"/>
    <numFmt numFmtId="175" formatCode="[$-409]mmmm\-yy;@"/>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13">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b/>
      <u val="single"/>
      <sz val="12"/>
      <name val="Times New Roman"/>
      <family val="1"/>
    </font>
    <font>
      <sz val="11"/>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1" fillId="0" borderId="0" xfId="0" applyFont="1" applyAlignment="1">
      <alignment/>
    </xf>
    <xf numFmtId="0" fontId="2" fillId="0" borderId="0" xfId="0" applyFont="1" applyAlignment="1">
      <alignment/>
    </xf>
    <xf numFmtId="165" fontId="2" fillId="0" borderId="0" xfId="15" applyNumberFormat="1" applyFont="1" applyAlignment="1">
      <alignment/>
    </xf>
    <xf numFmtId="165" fontId="2" fillId="0" borderId="0" xfId="0" applyNumberFormat="1" applyFont="1" applyAlignment="1">
      <alignment/>
    </xf>
    <xf numFmtId="0" fontId="2" fillId="0" borderId="0" xfId="0" applyFont="1" applyAlignment="1" quotePrefix="1">
      <alignment/>
    </xf>
    <xf numFmtId="165" fontId="2" fillId="0" borderId="0" xfId="15" applyNumberFormat="1" applyFont="1" applyBorder="1" applyAlignment="1">
      <alignment/>
    </xf>
    <xf numFmtId="165" fontId="2" fillId="0" borderId="0" xfId="15" applyNumberFormat="1" applyFont="1" applyBorder="1" applyAlignment="1">
      <alignment/>
    </xf>
    <xf numFmtId="165" fontId="2" fillId="0" borderId="0" xfId="15" applyNumberFormat="1" applyFont="1" applyAlignment="1">
      <alignment/>
    </xf>
    <xf numFmtId="43" fontId="2" fillId="0" borderId="0" xfId="15" applyNumberFormat="1" applyFont="1" applyAlignment="1">
      <alignment/>
    </xf>
    <xf numFmtId="165" fontId="1" fillId="0" borderId="0" xfId="15" applyNumberFormat="1" applyFont="1" applyAlignment="1">
      <alignment horizontal="center"/>
    </xf>
    <xf numFmtId="165" fontId="1" fillId="0" borderId="0" xfId="15"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165" fontId="2" fillId="0" borderId="1" xfId="15" applyNumberFormat="1" applyFont="1" applyBorder="1" applyAlignment="1">
      <alignment/>
    </xf>
    <xf numFmtId="165" fontId="2" fillId="0" borderId="2" xfId="15" applyNumberFormat="1" applyFont="1" applyBorder="1" applyAlignment="1">
      <alignment/>
    </xf>
    <xf numFmtId="165" fontId="2" fillId="0" borderId="3" xfId="15" applyNumberFormat="1" applyFont="1" applyBorder="1" applyAlignment="1">
      <alignment/>
    </xf>
    <xf numFmtId="0" fontId="2" fillId="0" borderId="0" xfId="0" applyFont="1" applyAlignment="1">
      <alignment/>
    </xf>
    <xf numFmtId="166" fontId="2" fillId="0" borderId="3" xfId="0" applyNumberFormat="1" applyFont="1" applyBorder="1" applyAlignment="1">
      <alignment/>
    </xf>
    <xf numFmtId="0" fontId="2" fillId="0" borderId="4"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65" fontId="3" fillId="0" borderId="0" xfId="15" applyNumberFormat="1" applyFont="1" applyFill="1" applyBorder="1" applyAlignment="1">
      <alignment/>
    </xf>
    <xf numFmtId="165" fontId="3" fillId="0" borderId="1" xfId="15" applyNumberFormat="1" applyFont="1" applyFill="1" applyBorder="1" applyAlignment="1">
      <alignment/>
    </xf>
    <xf numFmtId="10" fontId="2" fillId="0" borderId="0" xfId="0" applyNumberFormat="1" applyFont="1" applyAlignment="1">
      <alignment/>
    </xf>
    <xf numFmtId="10" fontId="2" fillId="0" borderId="0" xfId="0" applyNumberFormat="1" applyFont="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 xfId="0" applyFont="1" applyFill="1" applyBorder="1" applyAlignment="1">
      <alignment/>
    </xf>
    <xf numFmtId="165" fontId="2" fillId="0" borderId="0" xfId="15" applyNumberFormat="1" applyFont="1" applyFill="1" applyBorder="1" applyAlignment="1">
      <alignment/>
    </xf>
    <xf numFmtId="0" fontId="4" fillId="0" borderId="0" xfId="0" applyFont="1" applyFill="1" applyBorder="1" applyAlignment="1">
      <alignment/>
    </xf>
    <xf numFmtId="165" fontId="2" fillId="0" borderId="1" xfId="15" applyNumberFormat="1" applyFont="1" applyFill="1" applyBorder="1" applyAlignment="1">
      <alignment/>
    </xf>
    <xf numFmtId="4" fontId="2" fillId="0" borderId="0" xfId="15" applyNumberFormat="1" applyFont="1" applyFill="1" applyBorder="1" applyAlignment="1">
      <alignment/>
    </xf>
    <xf numFmtId="0" fontId="5" fillId="0" borderId="0" xfId="0" applyFont="1" applyFill="1" applyBorder="1" applyAlignment="1">
      <alignment horizontal="center"/>
    </xf>
    <xf numFmtId="172" fontId="2" fillId="0" borderId="0" xfId="15" applyNumberFormat="1" applyFont="1" applyFill="1" applyBorder="1" applyAlignment="1">
      <alignment/>
    </xf>
    <xf numFmtId="172" fontId="2" fillId="0" borderId="0" xfId="0" applyNumberFormat="1" applyFont="1" applyBorder="1" applyAlignment="1">
      <alignment/>
    </xf>
    <xf numFmtId="0" fontId="3" fillId="0" borderId="0" xfId="0" applyFont="1" applyBorder="1" applyAlignment="1">
      <alignment/>
    </xf>
    <xf numFmtId="0" fontId="1" fillId="0" borderId="0" xfId="0" applyFont="1" applyBorder="1" applyAlignment="1">
      <alignment/>
    </xf>
    <xf numFmtId="165" fontId="2" fillId="0" borderId="5" xfId="15" applyNumberFormat="1" applyFont="1" applyFill="1" applyBorder="1" applyAlignment="1">
      <alignment/>
    </xf>
    <xf numFmtId="0" fontId="6" fillId="0" borderId="0" xfId="0" applyFont="1" applyAlignment="1">
      <alignment horizontal="left"/>
    </xf>
    <xf numFmtId="0" fontId="2" fillId="0" borderId="1" xfId="0" applyFont="1" applyBorder="1" applyAlignment="1">
      <alignment/>
    </xf>
    <xf numFmtId="172" fontId="2" fillId="0" borderId="0" xfId="0" applyNumberFormat="1" applyFont="1" applyFill="1" applyAlignment="1">
      <alignment/>
    </xf>
    <xf numFmtId="172" fontId="2" fillId="0" borderId="0" xfId="15" applyNumberFormat="1" applyFont="1" applyFill="1" applyBorder="1" applyAlignment="1">
      <alignment horizontal="center"/>
    </xf>
    <xf numFmtId="165" fontId="2" fillId="0" borderId="3" xfId="15" applyNumberFormat="1" applyFont="1" applyFill="1" applyBorder="1" applyAlignment="1">
      <alignment/>
    </xf>
    <xf numFmtId="0" fontId="2" fillId="0" borderId="0" xfId="0" applyFont="1" applyAlignment="1">
      <alignment horizontal="left"/>
    </xf>
    <xf numFmtId="166" fontId="2" fillId="0" borderId="0" xfId="0" applyNumberFormat="1"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65" fontId="2" fillId="0" borderId="1" xfId="0" applyNumberFormat="1" applyFont="1" applyBorder="1" applyAlignment="1">
      <alignment/>
    </xf>
    <xf numFmtId="165" fontId="2" fillId="0" borderId="6" xfId="15" applyNumberFormat="1" applyFont="1" applyFill="1" applyBorder="1" applyAlignment="1">
      <alignment/>
    </xf>
    <xf numFmtId="165" fontId="2" fillId="0" borderId="0" xfId="0" applyNumberFormat="1" applyFont="1" applyBorder="1" applyAlignment="1">
      <alignment/>
    </xf>
    <xf numFmtId="165" fontId="2" fillId="0" borderId="0" xfId="0" applyNumberFormat="1" applyFont="1" applyBorder="1" applyAlignment="1">
      <alignment horizontal="right"/>
    </xf>
    <xf numFmtId="165"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65" fontId="2" fillId="0" borderId="0" xfId="15" applyNumberFormat="1" applyFont="1" applyFill="1" applyBorder="1" applyAlignment="1">
      <alignment horizontal="center"/>
    </xf>
    <xf numFmtId="14" fontId="1" fillId="0" borderId="0" xfId="0" applyNumberFormat="1" applyFont="1" applyAlignment="1">
      <alignment horizontal="center"/>
    </xf>
    <xf numFmtId="0" fontId="1" fillId="0" borderId="1" xfId="0" applyFont="1" applyFill="1" applyBorder="1" applyAlignment="1">
      <alignment horizontal="center"/>
    </xf>
    <xf numFmtId="0" fontId="2"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6" xfId="15"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15" fontId="1" fillId="0" borderId="0" xfId="0" applyNumberFormat="1" applyFont="1" applyAlignment="1" quotePrefix="1">
      <alignment/>
    </xf>
    <xf numFmtId="0" fontId="2" fillId="0" borderId="0" xfId="0" applyFont="1" applyAlignment="1">
      <alignment horizontal="center"/>
    </xf>
    <xf numFmtId="0" fontId="1" fillId="0" borderId="0" xfId="0" applyFont="1" applyFill="1" applyAlignment="1">
      <alignment vertical="center"/>
    </xf>
    <xf numFmtId="0" fontId="1" fillId="0" borderId="0" xfId="0" applyFont="1" applyFill="1" applyBorder="1" applyAlignment="1" quotePrefix="1">
      <alignment horizontal="center"/>
    </xf>
    <xf numFmtId="165" fontId="2" fillId="0" borderId="4" xfId="15" applyNumberFormat="1" applyFont="1" applyFill="1" applyBorder="1" applyAlignment="1">
      <alignment/>
    </xf>
    <xf numFmtId="0" fontId="1" fillId="0" borderId="0" xfId="0" applyFont="1" applyAlignment="1" quotePrefix="1">
      <alignment horizontal="center"/>
    </xf>
    <xf numFmtId="165" fontId="2" fillId="0" borderId="1" xfId="15" applyNumberFormat="1" applyFont="1" applyBorder="1" applyAlignment="1">
      <alignment/>
    </xf>
    <xf numFmtId="172" fontId="2" fillId="0" borderId="1" xfId="15" applyNumberFormat="1" applyFont="1" applyFill="1" applyBorder="1" applyAlignment="1">
      <alignment/>
    </xf>
    <xf numFmtId="172" fontId="2" fillId="0" borderId="1" xfId="15" applyNumberFormat="1" applyFont="1" applyFill="1" applyBorder="1" applyAlignment="1">
      <alignment horizontal="center"/>
    </xf>
    <xf numFmtId="165" fontId="2" fillId="0" borderId="1" xfId="15" applyNumberFormat="1" applyFont="1" applyFill="1" applyBorder="1" applyAlignment="1">
      <alignment horizontal="center"/>
    </xf>
    <xf numFmtId="0" fontId="1" fillId="0" borderId="4" xfId="0" applyFont="1" applyBorder="1" applyAlignment="1">
      <alignment/>
    </xf>
    <xf numFmtId="165" fontId="2" fillId="0" borderId="4" xfId="15" applyNumberFormat="1" applyFont="1" applyBorder="1" applyAlignment="1">
      <alignment/>
    </xf>
    <xf numFmtId="0" fontId="2" fillId="0" borderId="0" xfId="0" applyFont="1" applyAlignment="1">
      <alignment horizontal="right"/>
    </xf>
    <xf numFmtId="41" fontId="2" fillId="0" borderId="4" xfId="0" applyNumberFormat="1" applyFont="1" applyBorder="1" applyAlignment="1">
      <alignment/>
    </xf>
    <xf numFmtId="0" fontId="10" fillId="0" borderId="0" xfId="0" applyFont="1" applyAlignment="1">
      <alignment horizontal="left"/>
    </xf>
    <xf numFmtId="165" fontId="2" fillId="0" borderId="4" xfId="0" applyNumberFormat="1" applyFont="1" applyBorder="1" applyAlignment="1">
      <alignment/>
    </xf>
    <xf numFmtId="0" fontId="10" fillId="0" borderId="0" xfId="0" applyFont="1" applyAlignment="1">
      <alignment horizontal="center"/>
    </xf>
    <xf numFmtId="0" fontId="11" fillId="0" borderId="0" xfId="0" applyFont="1" applyAlignment="1">
      <alignment horizontal="left"/>
    </xf>
    <xf numFmtId="0" fontId="2" fillId="0" borderId="0" xfId="0" applyFont="1" applyAlignment="1" quotePrefix="1">
      <alignment horizontal="left"/>
    </xf>
    <xf numFmtId="0" fontId="10" fillId="0" borderId="0" xfId="0" applyFont="1" applyAlignment="1">
      <alignment/>
    </xf>
    <xf numFmtId="0" fontId="1" fillId="0" borderId="0" xfId="0" applyFont="1" applyAlignment="1" quotePrefix="1">
      <alignment horizontal="left"/>
    </xf>
    <xf numFmtId="0" fontId="11" fillId="0" borderId="0" xfId="0" applyFont="1" applyAlignment="1">
      <alignment/>
    </xf>
    <xf numFmtId="14" fontId="2" fillId="0" borderId="0" xfId="0" applyNumberFormat="1" applyFont="1" applyAlignment="1" quotePrefix="1">
      <alignment horizontal="center"/>
    </xf>
    <xf numFmtId="165" fontId="2" fillId="0" borderId="3" xfId="15" applyNumberFormat="1" applyFont="1" applyBorder="1" applyAlignment="1">
      <alignment/>
    </xf>
    <xf numFmtId="165" fontId="2" fillId="0" borderId="7" xfId="15" applyNumberFormat="1" applyFont="1" applyBorder="1" applyAlignment="1">
      <alignment/>
    </xf>
    <xf numFmtId="165" fontId="2" fillId="0" borderId="2" xfId="15" applyNumberFormat="1" applyFont="1" applyBorder="1" applyAlignment="1">
      <alignment/>
    </xf>
    <xf numFmtId="0" fontId="10" fillId="0" borderId="0" xfId="0" applyFont="1" applyBorder="1" applyAlignment="1">
      <alignment/>
    </xf>
    <xf numFmtId="165" fontId="2" fillId="0" borderId="7" xfId="0" applyNumberFormat="1" applyFont="1" applyBorder="1" applyAlignment="1">
      <alignment/>
    </xf>
    <xf numFmtId="9" fontId="2" fillId="0" borderId="0" xfId="0" applyNumberFormat="1" applyFont="1" applyAlignment="1">
      <alignment/>
    </xf>
    <xf numFmtId="1" fontId="2" fillId="0" borderId="0" xfId="0" applyNumberFormat="1" applyFont="1" applyAlignment="1">
      <alignment/>
    </xf>
    <xf numFmtId="9" fontId="2" fillId="0" borderId="0" xfId="19" applyFont="1" applyAlignment="1">
      <alignment horizontal="left"/>
    </xf>
    <xf numFmtId="165" fontId="2" fillId="0" borderId="0" xfId="0" applyNumberFormat="1"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Border="1" applyAlignment="1" quotePrefix="1">
      <alignment horizontal="left"/>
    </xf>
    <xf numFmtId="0" fontId="11" fillId="0" borderId="0" xfId="0" applyFont="1" applyAlignment="1" quotePrefix="1">
      <alignment/>
    </xf>
    <xf numFmtId="0" fontId="2" fillId="0" borderId="1" xfId="0" applyFont="1" applyBorder="1" applyAlignment="1">
      <alignment horizontal="right"/>
    </xf>
    <xf numFmtId="41" fontId="2" fillId="0" borderId="0" xfId="0" applyNumberFormat="1" applyFont="1" applyAlignment="1">
      <alignment/>
    </xf>
    <xf numFmtId="1" fontId="2" fillId="0" borderId="1" xfId="0" applyNumberFormat="1" applyFont="1" applyBorder="1" applyAlignment="1">
      <alignment/>
    </xf>
    <xf numFmtId="41" fontId="2" fillId="0" borderId="1" xfId="0" applyNumberFormat="1" applyFont="1" applyBorder="1" applyAlignment="1">
      <alignment/>
    </xf>
    <xf numFmtId="0" fontId="1" fillId="0" borderId="0" xfId="0" applyFont="1" applyBorder="1" applyAlignment="1">
      <alignment horizontal="left"/>
    </xf>
    <xf numFmtId="0" fontId="2" fillId="0" borderId="1" xfId="0" applyFont="1" applyBorder="1" applyAlignment="1" quotePrefix="1">
      <alignment horizontal="center"/>
    </xf>
    <xf numFmtId="9" fontId="2" fillId="0" borderId="0" xfId="19" applyFont="1" applyAlignment="1">
      <alignment horizontal="right"/>
    </xf>
    <xf numFmtId="0" fontId="12" fillId="0" borderId="0" xfId="0" applyFont="1" applyAlignment="1">
      <alignment horizontal="justify"/>
    </xf>
    <xf numFmtId="0" fontId="1" fillId="0" borderId="1"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0" fontId="2" fillId="0" borderId="0" xfId="0" applyFont="1" applyAlignment="1" quotePrefix="1">
      <alignment horizontal="right"/>
    </xf>
    <xf numFmtId="41" fontId="2" fillId="0" borderId="0" xfId="0" applyNumberFormat="1" applyFont="1" applyAlignment="1">
      <alignment horizontal="right"/>
    </xf>
    <xf numFmtId="14" fontId="2" fillId="0" borderId="0" xfId="0" applyNumberFormat="1" applyFont="1" applyAlignment="1">
      <alignment horizontal="center"/>
    </xf>
    <xf numFmtId="0" fontId="2" fillId="0" borderId="3" xfId="0" applyFont="1" applyBorder="1" applyAlignment="1">
      <alignment/>
    </xf>
    <xf numFmtId="0" fontId="1" fillId="0" borderId="0" xfId="0" applyFont="1" applyFill="1" applyBorder="1" applyAlignment="1">
      <alignment horizontal="center"/>
    </xf>
    <xf numFmtId="0" fontId="1" fillId="0" borderId="0" xfId="0" applyFont="1" applyAlignment="1">
      <alignment horizontal="center"/>
    </xf>
    <xf numFmtId="0" fontId="11" fillId="0" borderId="0" xfId="0" applyFont="1" applyAlignment="1">
      <alignment horizontal="center"/>
    </xf>
    <xf numFmtId="0" fontId="2" fillId="0" borderId="0" xfId="0" applyFont="1" applyAlignment="1">
      <alignment horizontal="center"/>
    </xf>
    <xf numFmtId="0" fontId="2" fillId="0" borderId="0" xfId="0" applyFont="1" applyAlignment="1" quotePrefix="1">
      <alignment horizontal="center"/>
    </xf>
    <xf numFmtId="0" fontId="2" fillId="0" borderId="1" xfId="0" applyFont="1" applyBorder="1" applyAlignment="1">
      <alignment horizontal="center"/>
    </xf>
    <xf numFmtId="0" fontId="10" fillId="0" borderId="0" xfId="0" applyFont="1" applyAlignment="1">
      <alignment horizontal="center"/>
    </xf>
    <xf numFmtId="165" fontId="2" fillId="0" borderId="0" xfId="15" applyNumberFormat="1" applyFont="1" applyAlignment="1">
      <alignment horizontal="center"/>
    </xf>
    <xf numFmtId="165" fontId="2" fillId="0" borderId="7" xfId="0" applyNumberFormat="1" applyFont="1" applyBorder="1" applyAlignment="1">
      <alignment horizontal="center"/>
    </xf>
    <xf numFmtId="0" fontId="2" fillId="0" borderId="7" xfId="0" applyFont="1" applyBorder="1" applyAlignment="1">
      <alignment horizontal="center"/>
    </xf>
    <xf numFmtId="165" fontId="2" fillId="0" borderId="1" xfId="15" applyNumberFormat="1" applyFont="1" applyBorder="1" applyAlignment="1">
      <alignment horizontal="center"/>
    </xf>
    <xf numFmtId="165" fontId="2" fillId="0" borderId="2" xfId="0" applyNumberFormat="1" applyFont="1" applyBorder="1" applyAlignment="1">
      <alignment horizontal="center"/>
    </xf>
    <xf numFmtId="0" fontId="2" fillId="0" borderId="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9</xdr:row>
      <xdr:rowOff>0</xdr:rowOff>
    </xdr:from>
    <xdr:ext cx="6086475" cy="1009650"/>
    <xdr:sp>
      <xdr:nvSpPr>
        <xdr:cNvPr id="1" name="TextBox 1"/>
        <xdr:cNvSpPr txBox="1">
          <a:spLocks noChangeArrowheads="1"/>
        </xdr:cNvSpPr>
      </xdr:nvSpPr>
      <xdr:spPr>
        <a:xfrm>
          <a:off x="266700" y="1724025"/>
          <a:ext cx="6086475" cy="1009650"/>
        </a:xfrm>
        <a:prstGeom prst="rect">
          <a:avLst/>
        </a:prstGeom>
        <a:solidFill>
          <a:srgbClr val="FFFFFF"/>
        </a:solidFill>
        <a:ln w="9525" cmpd="sng">
          <a:noFill/>
        </a:ln>
      </xdr:spPr>
      <xdr:txBody>
        <a:bodyPr vertOverflow="clip" wrap="square"/>
        <a:p>
          <a:pPr algn="just">
            <a:defRPr/>
          </a:pPr>
          <a:r>
            <a:rPr lang="en-US" cap="none" sz="1200" b="0" i="0" u="none" baseline="0"/>
            <a:t>The objective of this paper is to present the unaudited results of the Mulpha Land Berhad ("MLB") Group for the financial period ended 30 September 2007 together with the announcement on the results to Bursa Malaysia Securities Berhad ("BMSB") for the consideration of the Audit Committee.</a:t>
          </a:r>
        </a:p>
      </xdr:txBody>
    </xdr:sp>
    <xdr:clientData/>
  </xdr:oneCellAnchor>
  <xdr:oneCellAnchor>
    <xdr:from>
      <xdr:col>1</xdr:col>
      <xdr:colOff>9525</xdr:colOff>
      <xdr:row>15</xdr:row>
      <xdr:rowOff>0</xdr:rowOff>
    </xdr:from>
    <xdr:ext cx="6086475" cy="361950"/>
    <xdr:sp>
      <xdr:nvSpPr>
        <xdr:cNvPr id="2" name="TextBox 2"/>
        <xdr:cNvSpPr txBox="1">
          <a:spLocks noChangeArrowheads="1"/>
        </xdr:cNvSpPr>
      </xdr:nvSpPr>
      <xdr:spPr>
        <a:xfrm>
          <a:off x="257175" y="2876550"/>
          <a:ext cx="6086475" cy="361950"/>
        </a:xfrm>
        <a:prstGeom prst="rect">
          <a:avLst/>
        </a:prstGeom>
        <a:solidFill>
          <a:srgbClr val="FFFFFF"/>
        </a:solidFill>
        <a:ln w="9525" cmpd="sng">
          <a:noFill/>
        </a:ln>
      </xdr:spPr>
      <xdr:txBody>
        <a:bodyPr vertOverflow="clip" wrap="square"/>
        <a:p>
          <a:pPr algn="just">
            <a:defRPr/>
          </a:pPr>
          <a:r>
            <a:rPr lang="en-US" cap="none" sz="1200" b="0" i="0" u="none" baseline="0"/>
            <a:t>The announcement on the results to BMSB is enclosed herewith.</a:t>
          </a:r>
        </a:p>
      </xdr:txBody>
    </xdr:sp>
    <xdr:clientData/>
  </xdr:oneCellAnchor>
  <xdr:oneCellAnchor>
    <xdr:from>
      <xdr:col>1</xdr:col>
      <xdr:colOff>9525</xdr:colOff>
      <xdr:row>38</xdr:row>
      <xdr:rowOff>28575</xdr:rowOff>
    </xdr:from>
    <xdr:ext cx="6096000" cy="1000125"/>
    <xdr:sp>
      <xdr:nvSpPr>
        <xdr:cNvPr id="3" name="TextBox 3"/>
        <xdr:cNvSpPr txBox="1">
          <a:spLocks noChangeArrowheads="1"/>
        </xdr:cNvSpPr>
      </xdr:nvSpPr>
      <xdr:spPr>
        <a:xfrm>
          <a:off x="257175" y="7258050"/>
          <a:ext cx="6096000" cy="1000125"/>
        </a:xfrm>
        <a:prstGeom prst="rect">
          <a:avLst/>
        </a:prstGeom>
        <a:solidFill>
          <a:srgbClr val="FFFFFF"/>
        </a:solidFill>
        <a:ln w="9525" cmpd="sng">
          <a:noFill/>
        </a:ln>
      </xdr:spPr>
      <xdr:txBody>
        <a:bodyPr vertOverflow="clip" wrap="square"/>
        <a:p>
          <a:pPr algn="just">
            <a:defRPr/>
          </a:pPr>
          <a:r>
            <a:rPr lang="en-US" cap="none" sz="1200" b="0" i="0" u="none" baseline="0"/>
            <a:t>For the quarter and nine months  ended 30 September 2007, the Group recorded a net loss of RM90,000 and a profit of RM81,000 respectively. For the corresponding nine months in 2006, a net profit of RM247,000 was recorded due to the one off gain of RM449,000 upon consolidation of BPDSB described as an exceptional item.</a:t>
          </a:r>
        </a:p>
      </xdr:txBody>
    </xdr:sp>
    <xdr:clientData/>
  </xdr:oneCellAnchor>
  <xdr:oneCellAnchor>
    <xdr:from>
      <xdr:col>1</xdr:col>
      <xdr:colOff>9525</xdr:colOff>
      <xdr:row>68</xdr:row>
      <xdr:rowOff>28575</xdr:rowOff>
    </xdr:from>
    <xdr:ext cx="6086475" cy="1981200"/>
    <xdr:sp>
      <xdr:nvSpPr>
        <xdr:cNvPr id="4" name="TextBox 4"/>
        <xdr:cNvSpPr txBox="1">
          <a:spLocks noChangeArrowheads="1"/>
        </xdr:cNvSpPr>
      </xdr:nvSpPr>
      <xdr:spPr>
        <a:xfrm>
          <a:off x="257175" y="13163550"/>
          <a:ext cx="6086475" cy="1981200"/>
        </a:xfrm>
        <a:prstGeom prst="rect">
          <a:avLst/>
        </a:prstGeom>
        <a:solidFill>
          <a:srgbClr val="FFFFFF"/>
        </a:solidFill>
        <a:ln w="9525" cmpd="sng">
          <a:noFill/>
        </a:ln>
      </xdr:spPr>
      <xdr:txBody>
        <a:bodyPr vertOverflow="clip" wrap="square"/>
        <a:p>
          <a:pPr algn="just">
            <a:defRPr/>
          </a:pPr>
          <a:r>
            <a:rPr lang="en-US" cap="none" sz="1200" b="0" i="0" u="none" baseline="0"/>
            <a:t>The Group result improved by RM120,000 with the following being the major contributory factors:-
(i)     Increase in the profit of Bukit Punchor by RM632,000.
(ii)    Golden Cignet recorded  a further loss of RM90,000 mainly on account of the lower  revenue.
(iii)   MLB HO recorded a further loss of RM387,000 including financial expenses of RM237,000.
</a:t>
          </a:r>
        </a:p>
      </xdr:txBody>
    </xdr:sp>
    <xdr:clientData/>
  </xdr:oneCellAnchor>
  <xdr:oneCellAnchor>
    <xdr:from>
      <xdr:col>4</xdr:col>
      <xdr:colOff>371475</xdr:colOff>
      <xdr:row>202</xdr:row>
      <xdr:rowOff>0</xdr:rowOff>
    </xdr:from>
    <xdr:ext cx="95250" cy="200025"/>
    <xdr:sp>
      <xdr:nvSpPr>
        <xdr:cNvPr id="5" name="TextBox 5"/>
        <xdr:cNvSpPr txBox="1">
          <a:spLocks noChangeArrowheads="1"/>
        </xdr:cNvSpPr>
      </xdr:nvSpPr>
      <xdr:spPr>
        <a:xfrm>
          <a:off x="2114550" y="388429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228600</xdr:colOff>
      <xdr:row>195</xdr:row>
      <xdr:rowOff>0</xdr:rowOff>
    </xdr:from>
    <xdr:to>
      <xdr:col>14</xdr:col>
      <xdr:colOff>695325</xdr:colOff>
      <xdr:row>201</xdr:row>
      <xdr:rowOff>123825</xdr:rowOff>
    </xdr:to>
    <xdr:sp>
      <xdr:nvSpPr>
        <xdr:cNvPr id="6" name="TextBox 7"/>
        <xdr:cNvSpPr txBox="1">
          <a:spLocks noChangeArrowheads="1"/>
        </xdr:cNvSpPr>
      </xdr:nvSpPr>
      <xdr:spPr>
        <a:xfrm>
          <a:off x="228600" y="37633275"/>
          <a:ext cx="6115050" cy="1238250"/>
        </a:xfrm>
        <a:prstGeom prst="rect">
          <a:avLst/>
        </a:prstGeom>
        <a:solidFill>
          <a:srgbClr val="FFFFFF"/>
        </a:solidFill>
        <a:ln w="9525" cmpd="sng">
          <a:noFill/>
        </a:ln>
      </xdr:spPr>
      <xdr:txBody>
        <a:bodyPr vertOverflow="clip" wrap="square"/>
        <a:p>
          <a:pPr algn="just">
            <a:defRPr/>
          </a:pPr>
          <a:r>
            <a:rPr lang="en-US" cap="none" sz="1200" b="0" i="0" u="none" baseline="0"/>
            <a:t>Golden Cignet recorded a loss on account of the lower revenue. For the 9 months ended 30 September 2006, two showhouses (with revenue of RM408,000 and gross profit of RM211,000 and one bungalow lot (with revenue of RM250,000 and gross profit of RM201,000) were sold. 
The revenue for the 9 months ended 30 September 2007 comprised the following :-</a:t>
          </a:r>
        </a:p>
      </xdr:txBody>
    </xdr:sp>
    <xdr:clientData/>
  </xdr:twoCellAnchor>
  <xdr:oneCellAnchor>
    <xdr:from>
      <xdr:col>6</xdr:col>
      <xdr:colOff>561975</xdr:colOff>
      <xdr:row>196</xdr:row>
      <xdr:rowOff>180975</xdr:rowOff>
    </xdr:from>
    <xdr:ext cx="95250" cy="200025"/>
    <xdr:sp>
      <xdr:nvSpPr>
        <xdr:cNvPr id="7" name="TextBox 8"/>
        <xdr:cNvSpPr txBox="1">
          <a:spLocks noChangeArrowheads="1"/>
        </xdr:cNvSpPr>
      </xdr:nvSpPr>
      <xdr:spPr>
        <a:xfrm>
          <a:off x="3086100" y="380142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243</xdr:row>
      <xdr:rowOff>28575</xdr:rowOff>
    </xdr:from>
    <xdr:ext cx="6096000" cy="762000"/>
    <xdr:sp>
      <xdr:nvSpPr>
        <xdr:cNvPr id="8" name="TextBox 9"/>
        <xdr:cNvSpPr txBox="1">
          <a:spLocks noChangeArrowheads="1"/>
        </xdr:cNvSpPr>
      </xdr:nvSpPr>
      <xdr:spPr>
        <a:xfrm>
          <a:off x="247650" y="46939200"/>
          <a:ext cx="6096000" cy="762000"/>
        </a:xfrm>
        <a:prstGeom prst="rect">
          <a:avLst/>
        </a:prstGeom>
        <a:solidFill>
          <a:srgbClr val="FFFFFF"/>
        </a:solidFill>
        <a:ln w="9525" cmpd="sng">
          <a:noFill/>
        </a:ln>
      </xdr:spPr>
      <xdr:txBody>
        <a:bodyPr vertOverflow="clip" wrap="square"/>
        <a:p>
          <a:pPr algn="just">
            <a:defRPr/>
          </a:pPr>
          <a:r>
            <a:rPr lang="en-US" cap="none" sz="1200" b="0" i="0" u="none" baseline="0"/>
            <a:t>The loss incurred for the current quarter was mainly due to the absence of rental revenue for Raintree Terrace. Refurbishment works are being carried out at the premises and as such the property is still not rented out.</a:t>
          </a:r>
        </a:p>
      </xdr:txBody>
    </xdr:sp>
    <xdr:clientData/>
  </xdr:oneCellAnchor>
  <xdr:oneCellAnchor>
    <xdr:from>
      <xdr:col>1</xdr:col>
      <xdr:colOff>0</xdr:colOff>
      <xdr:row>250</xdr:row>
      <xdr:rowOff>9525</xdr:rowOff>
    </xdr:from>
    <xdr:ext cx="6115050" cy="533400"/>
    <xdr:sp>
      <xdr:nvSpPr>
        <xdr:cNvPr id="9" name="TextBox 10"/>
        <xdr:cNvSpPr txBox="1">
          <a:spLocks noChangeArrowheads="1"/>
        </xdr:cNvSpPr>
      </xdr:nvSpPr>
      <xdr:spPr>
        <a:xfrm>
          <a:off x="247650" y="48282225"/>
          <a:ext cx="6115050" cy="533400"/>
        </a:xfrm>
        <a:prstGeom prst="rect">
          <a:avLst/>
        </a:prstGeom>
        <a:solidFill>
          <a:srgbClr val="FFFFFF"/>
        </a:solidFill>
        <a:ln w="9525" cmpd="sng">
          <a:noFill/>
        </a:ln>
      </xdr:spPr>
      <xdr:txBody>
        <a:bodyPr vertOverflow="clip" wrap="square"/>
        <a:p>
          <a:pPr algn="just">
            <a:defRPr/>
          </a:pPr>
          <a:r>
            <a:rPr lang="en-US" cap="none" sz="1200" b="0" i="0" u="none" baseline="0"/>
            <a:t>A loss of RM807,000 was recorded for the period ended 30 September 2007 due to the following significant income and expenses :-</a:t>
          </a:r>
        </a:p>
      </xdr:txBody>
    </xdr:sp>
    <xdr:clientData/>
  </xdr:oneCellAnchor>
  <xdr:oneCellAnchor>
    <xdr:from>
      <xdr:col>1</xdr:col>
      <xdr:colOff>9525</xdr:colOff>
      <xdr:row>268</xdr:row>
      <xdr:rowOff>190500</xdr:rowOff>
    </xdr:from>
    <xdr:ext cx="6086475" cy="2638425"/>
    <xdr:sp>
      <xdr:nvSpPr>
        <xdr:cNvPr id="10" name="TextBox 11"/>
        <xdr:cNvSpPr txBox="1">
          <a:spLocks noChangeArrowheads="1"/>
        </xdr:cNvSpPr>
      </xdr:nvSpPr>
      <xdr:spPr>
        <a:xfrm>
          <a:off x="257175" y="52006500"/>
          <a:ext cx="6086475" cy="2638425"/>
        </a:xfrm>
        <a:prstGeom prst="rect">
          <a:avLst/>
        </a:prstGeom>
        <a:solidFill>
          <a:srgbClr val="FFFFFF"/>
        </a:solidFill>
        <a:ln w="9525" cmpd="sng">
          <a:noFill/>
        </a:ln>
      </xdr:spPr>
      <xdr:txBody>
        <a:bodyPr vertOverflow="clip" wrap="square"/>
        <a:p>
          <a:pPr algn="just">
            <a:defRPr/>
          </a:pPr>
          <a:r>
            <a:rPr lang="en-US" cap="none" sz="1200" b="0" i="0" u="none" baseline="0"/>
            <a:t>The company had appointed Sunrise Arena Sdn Bhd ("SASB") to undertake the extraction and production works of the Company's quarry and to sell the granite extracted therefrom. SASB will pay the company a tribute sum of RM0.50/MT on the production output. SASB has commenced operations with effect from 20th June 2007 and has sold an amount of 157,257.42MT of production upto 30 September 2007. As a result the company reflected a revenue of RM78,629 for the 9 months ended 30 September 2007. The company also terminated its 3 employees with effect from June 2007.
The loss of RM20,000 for the 9 months ended 30 September 2007 was mainly due to the security expenses of RM25,414, professional fees of RM8,730 and staff costs of RM38,919 including termination benefits of RM20,887. There was also an under accrual of quit rent for 2006 amounting to RM23,311 due to the 100% increase in the rates with effect from 2006.</a:t>
          </a:r>
        </a:p>
      </xdr:txBody>
    </xdr:sp>
    <xdr:clientData/>
  </xdr:oneCellAnchor>
  <xdr:oneCellAnchor>
    <xdr:from>
      <xdr:col>1</xdr:col>
      <xdr:colOff>0</xdr:colOff>
      <xdr:row>285</xdr:row>
      <xdr:rowOff>9525</xdr:rowOff>
    </xdr:from>
    <xdr:ext cx="6096000" cy="590550"/>
    <xdr:sp>
      <xdr:nvSpPr>
        <xdr:cNvPr id="11" name="TextBox 12"/>
        <xdr:cNvSpPr txBox="1">
          <a:spLocks noChangeArrowheads="1"/>
        </xdr:cNvSpPr>
      </xdr:nvSpPr>
      <xdr:spPr>
        <a:xfrm>
          <a:off x="247650" y="55187850"/>
          <a:ext cx="6096000" cy="590550"/>
        </a:xfrm>
        <a:prstGeom prst="rect">
          <a:avLst/>
        </a:prstGeom>
        <a:solidFill>
          <a:srgbClr val="FFFFFF"/>
        </a:solidFill>
        <a:ln w="9525" cmpd="sng">
          <a:noFill/>
        </a:ln>
      </xdr:spPr>
      <xdr:txBody>
        <a:bodyPr vertOverflow="clip" wrap="square"/>
        <a:p>
          <a:pPr algn="l">
            <a:defRPr/>
          </a:pPr>
          <a:r>
            <a:rPr lang="en-US" cap="none" sz="1200" b="0" i="0" u="none" baseline="0"/>
            <a:t>The result for the other subsidiaries for the current quarter included a gain of RM315,000 on the sale of machineries by Prudent Gain.</a:t>
          </a:r>
        </a:p>
      </xdr:txBody>
    </xdr:sp>
    <xdr:clientData/>
  </xdr:oneCellAnchor>
  <xdr:oneCellAnchor>
    <xdr:from>
      <xdr:col>1</xdr:col>
      <xdr:colOff>0</xdr:colOff>
      <xdr:row>289</xdr:row>
      <xdr:rowOff>19050</xdr:rowOff>
    </xdr:from>
    <xdr:ext cx="6086475" cy="561975"/>
    <xdr:sp>
      <xdr:nvSpPr>
        <xdr:cNvPr id="12" name="TextBox 13"/>
        <xdr:cNvSpPr txBox="1">
          <a:spLocks noChangeArrowheads="1"/>
        </xdr:cNvSpPr>
      </xdr:nvSpPr>
      <xdr:spPr>
        <a:xfrm>
          <a:off x="247650" y="55997475"/>
          <a:ext cx="6086475" cy="561975"/>
        </a:xfrm>
        <a:prstGeom prst="rect">
          <a:avLst/>
        </a:prstGeom>
        <a:solidFill>
          <a:srgbClr val="FFFFFF"/>
        </a:solidFill>
        <a:ln w="9525" cmpd="sng">
          <a:noFill/>
        </a:ln>
      </xdr:spPr>
      <xdr:txBody>
        <a:bodyPr vertOverflow="clip" wrap="square"/>
        <a:p>
          <a:pPr algn="l">
            <a:defRPr/>
          </a:pPr>
          <a:r>
            <a:rPr lang="en-US" cap="none" sz="1200" b="0" i="0" u="none" baseline="0"/>
            <a:t>The consolidation adjustment is in respect of the amortization of revaluation surplus for Golden Cignet based on its revenue recorded.</a:t>
          </a:r>
        </a:p>
      </xdr:txBody>
    </xdr:sp>
    <xdr:clientData/>
  </xdr:oneCellAnchor>
  <xdr:oneCellAnchor>
    <xdr:from>
      <xdr:col>1</xdr:col>
      <xdr:colOff>0</xdr:colOff>
      <xdr:row>295</xdr:row>
      <xdr:rowOff>19050</xdr:rowOff>
    </xdr:from>
    <xdr:ext cx="6086475" cy="561975"/>
    <xdr:sp>
      <xdr:nvSpPr>
        <xdr:cNvPr id="13" name="TextBox 14"/>
        <xdr:cNvSpPr txBox="1">
          <a:spLocks noChangeArrowheads="1"/>
        </xdr:cNvSpPr>
      </xdr:nvSpPr>
      <xdr:spPr>
        <a:xfrm>
          <a:off x="247650" y="57159525"/>
          <a:ext cx="6086475" cy="561975"/>
        </a:xfrm>
        <a:prstGeom prst="rect">
          <a:avLst/>
        </a:prstGeom>
        <a:solidFill>
          <a:srgbClr val="FFFFFF"/>
        </a:solidFill>
        <a:ln w="9525" cmpd="sng">
          <a:noFill/>
        </a:ln>
      </xdr:spPr>
      <xdr:txBody>
        <a:bodyPr vertOverflow="clip" wrap="square"/>
        <a:p>
          <a:pPr algn="l">
            <a:defRPr/>
          </a:pPr>
          <a:r>
            <a:rPr lang="en-US" cap="none" sz="1200" b="0" i="0" u="none" baseline="0"/>
            <a:t>The MLB Group results for the 9 months ended 30 September 2007 and the announcement to BMSB are presented herewith for consideration by the Audit Committee.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12</xdr:row>
      <xdr:rowOff>9525</xdr:rowOff>
    </xdr:from>
    <xdr:ext cx="5324475" cy="2209800"/>
    <xdr:sp>
      <xdr:nvSpPr>
        <xdr:cNvPr id="1" name="TextBox 1"/>
        <xdr:cNvSpPr txBox="1">
          <a:spLocks noChangeArrowheads="1"/>
        </xdr:cNvSpPr>
      </xdr:nvSpPr>
      <xdr:spPr>
        <a:xfrm>
          <a:off x="457200" y="2409825"/>
          <a:ext cx="5324475" cy="2209800"/>
        </a:xfrm>
        <a:prstGeom prst="rect">
          <a:avLst/>
        </a:prstGeom>
        <a:solidFill>
          <a:srgbClr val="FFFFFF"/>
        </a:solidFill>
        <a:ln w="9525" cmpd="sng">
          <a:noFill/>
        </a:ln>
      </xdr:spPr>
      <xdr:txBody>
        <a:bodyPr vertOverflow="clip" wrap="square"/>
        <a:p>
          <a:pPr algn="just">
            <a:defRPr/>
          </a:pPr>
          <a:r>
            <a:rPr lang="en-US" cap="none" sz="1200" b="0" i="0" u="none" baseline="0"/>
            <a:t>The interim financial statements are unaudited and have been prepared in accordance with the Financial Reporting Standard (FRS) 134, 'Interim Financial Reporting' issued by the Malaysian Accounting Standards Board ('MASB') and paragraph 9.22 of the Listing Requirements of Bursa Malaysia Securities Berhad and should be read in conjunction with the Group's annual audited financial statements for the year ended 31 December 2006.
The accounting policies and methods of computation adopted by the Group in this report are consistent with those adopted in the annual audited financial statements for the year ended 31 December 2006.</a:t>
          </a:r>
        </a:p>
      </xdr:txBody>
    </xdr:sp>
    <xdr:clientData/>
  </xdr:oneCellAnchor>
  <xdr:oneCellAnchor>
    <xdr:from>
      <xdr:col>1</xdr:col>
      <xdr:colOff>19050</xdr:colOff>
      <xdr:row>26</xdr:row>
      <xdr:rowOff>9525</xdr:rowOff>
    </xdr:from>
    <xdr:ext cx="5305425" cy="561975"/>
    <xdr:sp>
      <xdr:nvSpPr>
        <xdr:cNvPr id="2" name="TextBox 2"/>
        <xdr:cNvSpPr txBox="1">
          <a:spLocks noChangeArrowheads="1"/>
        </xdr:cNvSpPr>
      </xdr:nvSpPr>
      <xdr:spPr>
        <a:xfrm>
          <a:off x="466725" y="5210175"/>
          <a:ext cx="5305425" cy="561975"/>
        </a:xfrm>
        <a:prstGeom prst="rect">
          <a:avLst/>
        </a:prstGeom>
        <a:solidFill>
          <a:srgbClr val="FFFFFF"/>
        </a:solidFill>
        <a:ln w="9525" cmpd="sng">
          <a:noFill/>
        </a:ln>
      </xdr:spPr>
      <xdr:txBody>
        <a:bodyPr vertOverflow="clip" wrap="square"/>
        <a:p>
          <a:pPr algn="just">
            <a:defRPr/>
          </a:pPr>
          <a:r>
            <a:rPr lang="en-US" cap="none" sz="1200" b="0" i="0" u="none" baseline="0"/>
            <a:t>The audit report of the preceding year annual financial statements was not qualified.</a:t>
          </a:r>
        </a:p>
      </xdr:txBody>
    </xdr:sp>
    <xdr:clientData/>
  </xdr:oneCellAnchor>
  <xdr:oneCellAnchor>
    <xdr:from>
      <xdr:col>1</xdr:col>
      <xdr:colOff>0</xdr:colOff>
      <xdr:row>31</xdr:row>
      <xdr:rowOff>19050</xdr:rowOff>
    </xdr:from>
    <xdr:ext cx="5305425" cy="381000"/>
    <xdr:sp>
      <xdr:nvSpPr>
        <xdr:cNvPr id="3" name="TextBox 3"/>
        <xdr:cNvSpPr txBox="1">
          <a:spLocks noChangeArrowheads="1"/>
        </xdr:cNvSpPr>
      </xdr:nvSpPr>
      <xdr:spPr>
        <a:xfrm>
          <a:off x="447675" y="6219825"/>
          <a:ext cx="5305425" cy="381000"/>
        </a:xfrm>
        <a:prstGeom prst="rect">
          <a:avLst/>
        </a:prstGeom>
        <a:solidFill>
          <a:srgbClr val="FFFFFF"/>
        </a:solidFill>
        <a:ln w="9525" cmpd="sng">
          <a:noFill/>
        </a:ln>
      </xdr:spPr>
      <xdr:txBody>
        <a:bodyPr vertOverflow="clip" wrap="square"/>
        <a:p>
          <a:pPr algn="just">
            <a:defRPr/>
          </a:pPr>
          <a:r>
            <a:rPr lang="en-US" cap="none" sz="1200" b="0" i="0" u="none" baseline="0"/>
            <a:t>The business of the Group is generally not subject to seasonal changes.</a:t>
          </a:r>
        </a:p>
      </xdr:txBody>
    </xdr:sp>
    <xdr:clientData/>
  </xdr:oneCellAnchor>
  <xdr:oneCellAnchor>
    <xdr:from>
      <xdr:col>1</xdr:col>
      <xdr:colOff>19050</xdr:colOff>
      <xdr:row>37</xdr:row>
      <xdr:rowOff>19050</xdr:rowOff>
    </xdr:from>
    <xdr:ext cx="5305425" cy="628650"/>
    <xdr:sp>
      <xdr:nvSpPr>
        <xdr:cNvPr id="4" name="TextBox 4"/>
        <xdr:cNvSpPr txBox="1">
          <a:spLocks noChangeArrowheads="1"/>
        </xdr:cNvSpPr>
      </xdr:nvSpPr>
      <xdr:spPr>
        <a:xfrm>
          <a:off x="466725" y="7372350"/>
          <a:ext cx="5305425" cy="628650"/>
        </a:xfrm>
        <a:prstGeom prst="rect">
          <a:avLst/>
        </a:prstGeom>
        <a:solidFill>
          <a:srgbClr val="FFFFFF"/>
        </a:solidFill>
        <a:ln w="9525" cmpd="sng">
          <a:noFill/>
        </a:ln>
      </xdr:spPr>
      <xdr:txBody>
        <a:bodyPr vertOverflow="clip" wrap="square"/>
        <a:p>
          <a:pPr algn="just">
            <a:defRPr/>
          </a:pPr>
          <a:r>
            <a:rPr lang="en-US" cap="none" sz="1200" b="0" i="0" u="none" baseline="0"/>
            <a:t>There was a gain of RM 449,000 arising from a consolidation of a subsidiary acquired during the 3rd quarter of 2006.</a:t>
          </a:r>
        </a:p>
      </xdr:txBody>
    </xdr:sp>
    <xdr:clientData/>
  </xdr:oneCellAnchor>
  <xdr:oneCellAnchor>
    <xdr:from>
      <xdr:col>1</xdr:col>
      <xdr:colOff>9525</xdr:colOff>
      <xdr:row>43</xdr:row>
      <xdr:rowOff>0</xdr:rowOff>
    </xdr:from>
    <xdr:ext cx="5324475" cy="619125"/>
    <xdr:sp>
      <xdr:nvSpPr>
        <xdr:cNvPr id="5" name="TextBox 5"/>
        <xdr:cNvSpPr txBox="1">
          <a:spLocks noChangeArrowheads="1"/>
        </xdr:cNvSpPr>
      </xdr:nvSpPr>
      <xdr:spPr>
        <a:xfrm>
          <a:off x="457200" y="8553450"/>
          <a:ext cx="5324475" cy="619125"/>
        </a:xfrm>
        <a:prstGeom prst="rect">
          <a:avLst/>
        </a:prstGeom>
        <a:solidFill>
          <a:srgbClr val="FFFFFF"/>
        </a:solidFill>
        <a:ln w="9525" cmpd="sng">
          <a:noFill/>
        </a:ln>
      </xdr:spPr>
      <xdr:txBody>
        <a:bodyPr vertOverflow="clip" wrap="square"/>
        <a:p>
          <a:pPr algn="just">
            <a:defRPr/>
          </a:pPr>
          <a:r>
            <a:rPr lang="en-US" cap="none" sz="1200" b="0" i="0" u="none" baseline="0"/>
            <a:t>There were no changes in estimates of amounts reported in prior financial years that have a material effect on the results for the current financial period.</a:t>
          </a:r>
        </a:p>
      </xdr:txBody>
    </xdr:sp>
    <xdr:clientData/>
  </xdr:oneCellAnchor>
  <xdr:oneCellAnchor>
    <xdr:from>
      <xdr:col>1</xdr:col>
      <xdr:colOff>0</xdr:colOff>
      <xdr:row>49</xdr:row>
      <xdr:rowOff>19050</xdr:rowOff>
    </xdr:from>
    <xdr:ext cx="5324475" cy="609600"/>
    <xdr:sp>
      <xdr:nvSpPr>
        <xdr:cNvPr id="6" name="TextBox 6"/>
        <xdr:cNvSpPr txBox="1">
          <a:spLocks noChangeArrowheads="1"/>
        </xdr:cNvSpPr>
      </xdr:nvSpPr>
      <xdr:spPr>
        <a:xfrm>
          <a:off x="447675" y="9772650"/>
          <a:ext cx="5324475" cy="609600"/>
        </a:xfrm>
        <a:prstGeom prst="rect">
          <a:avLst/>
        </a:prstGeom>
        <a:solidFill>
          <a:srgbClr val="FFFFFF"/>
        </a:solidFill>
        <a:ln w="9525" cmpd="sng">
          <a:noFill/>
        </a:ln>
      </xdr:spPr>
      <xdr:txBody>
        <a:bodyPr vertOverflow="clip" wrap="square"/>
        <a:p>
          <a:pPr algn="just">
            <a:defRPr/>
          </a:pPr>
          <a:r>
            <a:rPr lang="en-US" cap="none" sz="1200" b="0" i="0" u="none" baseline="0"/>
            <a:t>There were no issuance and repayment of debt and equity securities during the financial period ended 30  September  2007.</a:t>
          </a:r>
        </a:p>
      </xdr:txBody>
    </xdr:sp>
    <xdr:clientData/>
  </xdr:oneCellAnchor>
  <xdr:oneCellAnchor>
    <xdr:from>
      <xdr:col>1</xdr:col>
      <xdr:colOff>19050</xdr:colOff>
      <xdr:row>55</xdr:row>
      <xdr:rowOff>19050</xdr:rowOff>
    </xdr:from>
    <xdr:ext cx="5305425" cy="1876425"/>
    <xdr:sp>
      <xdr:nvSpPr>
        <xdr:cNvPr id="7" name="TextBox 7"/>
        <xdr:cNvSpPr txBox="1">
          <a:spLocks noChangeArrowheads="1"/>
        </xdr:cNvSpPr>
      </xdr:nvSpPr>
      <xdr:spPr>
        <a:xfrm>
          <a:off x="466725" y="10925175"/>
          <a:ext cx="5305425" cy="1876425"/>
        </a:xfrm>
        <a:prstGeom prst="rect">
          <a:avLst/>
        </a:prstGeom>
        <a:solidFill>
          <a:srgbClr val="FFFFFF"/>
        </a:solidFill>
        <a:ln w="9525" cmpd="sng">
          <a:noFill/>
        </a:ln>
      </xdr:spPr>
      <xdr:txBody>
        <a:bodyPr vertOverflow="clip" wrap="square"/>
        <a:p>
          <a:pPr algn="just">
            <a:defRPr/>
          </a:pPr>
          <a:r>
            <a:rPr lang="en-US" cap="none" sz="1200" b="0" i="0" u="none" baseline="0"/>
            <a:t>A dividend of 4% less 27% taxation on the 30,831,000 Irredeemable Convertible Preference Shares ("ICPS") amounting to RM890,799 was paid on 15 May 2007 in respect of the financial year ended 31 December 2006.
A dividend of RM330,846 on the ICPS was paid on 15 May 2006 in respect of the financial year ended 31 December 2005. The dividend paid approximates 1.49% less 28% taxation and was calculated on the basis of 4% per annum pro-rated from the date of issuance of the ICPS of 18 August 2005 to 31 December 2005.
</a:t>
          </a:r>
        </a:p>
      </xdr:txBody>
    </xdr:sp>
    <xdr:clientData/>
  </xdr:oneCellAnchor>
  <xdr:oneCellAnchor>
    <xdr:from>
      <xdr:col>1</xdr:col>
      <xdr:colOff>19050</xdr:colOff>
      <xdr:row>87</xdr:row>
      <xdr:rowOff>19050</xdr:rowOff>
    </xdr:from>
    <xdr:ext cx="5305425" cy="600075"/>
    <xdr:sp>
      <xdr:nvSpPr>
        <xdr:cNvPr id="8" name="TextBox 8"/>
        <xdr:cNvSpPr txBox="1">
          <a:spLocks noChangeArrowheads="1"/>
        </xdr:cNvSpPr>
      </xdr:nvSpPr>
      <xdr:spPr>
        <a:xfrm>
          <a:off x="466725" y="17059275"/>
          <a:ext cx="5305425" cy="600075"/>
        </a:xfrm>
        <a:prstGeom prst="rect">
          <a:avLst/>
        </a:prstGeom>
        <a:solidFill>
          <a:srgbClr val="FFFFFF"/>
        </a:solidFill>
        <a:ln w="9525" cmpd="sng">
          <a:noFill/>
        </a:ln>
      </xdr:spPr>
      <xdr:txBody>
        <a:bodyPr vertOverflow="clip" wrap="square"/>
        <a:p>
          <a:pPr algn="just">
            <a:defRPr/>
          </a:pPr>
          <a:r>
            <a:rPr lang="en-US" cap="none" sz="1200" b="0" i="0" u="none" baseline="0"/>
            <a:t>Segmental information relating to geographical areas of operations has not been presented as the Group operates only in Malaysia.</a:t>
          </a:r>
        </a:p>
      </xdr:txBody>
    </xdr:sp>
    <xdr:clientData/>
  </xdr:oneCellAnchor>
  <xdr:oneCellAnchor>
    <xdr:from>
      <xdr:col>1</xdr:col>
      <xdr:colOff>19050</xdr:colOff>
      <xdr:row>93</xdr:row>
      <xdr:rowOff>19050</xdr:rowOff>
    </xdr:from>
    <xdr:ext cx="5305425" cy="581025"/>
    <xdr:sp>
      <xdr:nvSpPr>
        <xdr:cNvPr id="9" name="TextBox 9"/>
        <xdr:cNvSpPr txBox="1">
          <a:spLocks noChangeArrowheads="1"/>
        </xdr:cNvSpPr>
      </xdr:nvSpPr>
      <xdr:spPr>
        <a:xfrm>
          <a:off x="466725" y="18259425"/>
          <a:ext cx="5305425" cy="581025"/>
        </a:xfrm>
        <a:prstGeom prst="rect">
          <a:avLst/>
        </a:prstGeom>
        <a:solidFill>
          <a:srgbClr val="FFFFFF"/>
        </a:solidFill>
        <a:ln w="9525" cmpd="sng">
          <a:noFill/>
        </a:ln>
      </xdr:spPr>
      <xdr:txBody>
        <a:bodyPr vertOverflow="clip" wrap="square"/>
        <a:p>
          <a:pPr algn="just">
            <a:defRPr/>
          </a:pPr>
          <a:r>
            <a:rPr lang="en-US" cap="none" sz="1200" b="0" i="0" u="none" baseline="0"/>
            <a:t>The carrying amount of property, plant and equipment is at cost less accumulated depreciation and impairment losses.</a:t>
          </a:r>
        </a:p>
      </xdr:txBody>
    </xdr:sp>
    <xdr:clientData/>
  </xdr:oneCellAnchor>
  <xdr:oneCellAnchor>
    <xdr:from>
      <xdr:col>1</xdr:col>
      <xdr:colOff>0</xdr:colOff>
      <xdr:row>99</xdr:row>
      <xdr:rowOff>0</xdr:rowOff>
    </xdr:from>
    <xdr:ext cx="5334000" cy="542925"/>
    <xdr:sp>
      <xdr:nvSpPr>
        <xdr:cNvPr id="10" name="TextBox 10"/>
        <xdr:cNvSpPr txBox="1">
          <a:spLocks noChangeArrowheads="1"/>
        </xdr:cNvSpPr>
      </xdr:nvSpPr>
      <xdr:spPr>
        <a:xfrm>
          <a:off x="447675" y="19364325"/>
          <a:ext cx="5334000" cy="542925"/>
        </a:xfrm>
        <a:prstGeom prst="rect">
          <a:avLst/>
        </a:prstGeom>
        <a:solidFill>
          <a:srgbClr val="FFFFFF"/>
        </a:solidFill>
        <a:ln w="9525" cmpd="sng">
          <a:noFill/>
        </a:ln>
      </xdr:spPr>
      <xdr:txBody>
        <a:bodyPr vertOverflow="clip" wrap="square"/>
        <a:p>
          <a:pPr algn="just">
            <a:defRPr/>
          </a:pPr>
          <a:r>
            <a:rPr lang="en-US" cap="none" sz="1200" b="0" i="0" u="none" baseline="0"/>
            <a:t>The material events subsequent to the end of the financial period are disclosed in Note B8.</a:t>
          </a:r>
        </a:p>
      </xdr:txBody>
    </xdr:sp>
    <xdr:clientData/>
  </xdr:oneCellAnchor>
  <xdr:oneCellAnchor>
    <xdr:from>
      <xdr:col>1</xdr:col>
      <xdr:colOff>19050</xdr:colOff>
      <xdr:row>105</xdr:row>
      <xdr:rowOff>19050</xdr:rowOff>
    </xdr:from>
    <xdr:ext cx="5314950" cy="542925"/>
    <xdr:sp>
      <xdr:nvSpPr>
        <xdr:cNvPr id="11" name="TextBox 11"/>
        <xdr:cNvSpPr txBox="1">
          <a:spLocks noChangeArrowheads="1"/>
        </xdr:cNvSpPr>
      </xdr:nvSpPr>
      <xdr:spPr>
        <a:xfrm>
          <a:off x="466725" y="20545425"/>
          <a:ext cx="5314950" cy="542925"/>
        </a:xfrm>
        <a:prstGeom prst="rect">
          <a:avLst/>
        </a:prstGeom>
        <a:solidFill>
          <a:srgbClr val="FFFFFF"/>
        </a:solidFill>
        <a:ln w="9525" cmpd="sng">
          <a:noFill/>
        </a:ln>
      </xdr:spPr>
      <xdr:txBody>
        <a:bodyPr vertOverflow="clip" wrap="square"/>
        <a:p>
          <a:pPr algn="just">
            <a:defRPr/>
          </a:pPr>
          <a:r>
            <a:rPr lang="en-US" cap="none" sz="1200" b="0" i="0" u="none" baseline="0"/>
            <a:t>There were no changes in the composition of the Group during the financial period ended 30 September 2007.</a:t>
          </a:r>
        </a:p>
      </xdr:txBody>
    </xdr:sp>
    <xdr:clientData/>
  </xdr:oneCellAnchor>
  <xdr:oneCellAnchor>
    <xdr:from>
      <xdr:col>1</xdr:col>
      <xdr:colOff>19050</xdr:colOff>
      <xdr:row>110</xdr:row>
      <xdr:rowOff>0</xdr:rowOff>
    </xdr:from>
    <xdr:ext cx="5314950" cy="466725"/>
    <xdr:sp>
      <xdr:nvSpPr>
        <xdr:cNvPr id="12" name="TextBox 12"/>
        <xdr:cNvSpPr txBox="1">
          <a:spLocks noChangeArrowheads="1"/>
        </xdr:cNvSpPr>
      </xdr:nvSpPr>
      <xdr:spPr>
        <a:xfrm>
          <a:off x="466725" y="21545550"/>
          <a:ext cx="5314950" cy="466725"/>
        </a:xfrm>
        <a:prstGeom prst="rect">
          <a:avLst/>
        </a:prstGeom>
        <a:solidFill>
          <a:srgbClr val="FFFFFF"/>
        </a:solidFill>
        <a:ln w="9525" cmpd="sng">
          <a:noFill/>
        </a:ln>
      </xdr:spPr>
      <xdr:txBody>
        <a:bodyPr vertOverflow="clip" wrap="square"/>
        <a:p>
          <a:pPr algn="just">
            <a:defRPr/>
          </a:pPr>
          <a:r>
            <a:rPr lang="en-US" cap="none" sz="1200" b="0" i="0" u="none" baseline="0"/>
            <a:t>Save as disclosed below, there were no material contingent liabilities and capital commitments as at the date of this report.</a:t>
          </a:r>
        </a:p>
      </xdr:txBody>
    </xdr:sp>
    <xdr:clientData/>
  </xdr:oneCellAnchor>
  <xdr:oneCellAnchor>
    <xdr:from>
      <xdr:col>1</xdr:col>
      <xdr:colOff>0</xdr:colOff>
      <xdr:row>129</xdr:row>
      <xdr:rowOff>0</xdr:rowOff>
    </xdr:from>
    <xdr:ext cx="5334000" cy="1162050"/>
    <xdr:sp>
      <xdr:nvSpPr>
        <xdr:cNvPr id="13" name="TextBox 13"/>
        <xdr:cNvSpPr txBox="1">
          <a:spLocks noChangeArrowheads="1"/>
        </xdr:cNvSpPr>
      </xdr:nvSpPr>
      <xdr:spPr>
        <a:xfrm>
          <a:off x="447675" y="25298400"/>
          <a:ext cx="5334000" cy="1162050"/>
        </a:xfrm>
        <a:prstGeom prst="rect">
          <a:avLst/>
        </a:prstGeom>
        <a:solidFill>
          <a:srgbClr val="FFFFFF"/>
        </a:solidFill>
        <a:ln w="9525" cmpd="sng">
          <a:noFill/>
        </a:ln>
      </xdr:spPr>
      <xdr:txBody>
        <a:bodyPr vertOverflow="clip" wrap="square"/>
        <a:p>
          <a:pPr algn="just">
            <a:defRPr/>
          </a:pPr>
          <a:r>
            <a:rPr lang="en-US" cap="none" sz="1200" b="0" i="0" u="none" baseline="0"/>
            <a:t>The Group recorded a revenue of RM10,185,000 and profit of RM553,000 for the nine months ended 30 September 2007. For the corresponding period in 2006, Group revenue and profit amounted to RM4,633,000 and RM345,000 respectively.  The improvement was mainly due to Bukit Punchor Development Sdn Bhd ('BPDSB') which was acquired in July 2006.</a:t>
          </a:r>
        </a:p>
      </xdr:txBody>
    </xdr:sp>
    <xdr:clientData/>
  </xdr:oneCellAnchor>
  <xdr:oneCellAnchor>
    <xdr:from>
      <xdr:col>1</xdr:col>
      <xdr:colOff>9525</xdr:colOff>
      <xdr:row>137</xdr:row>
      <xdr:rowOff>19050</xdr:rowOff>
    </xdr:from>
    <xdr:ext cx="5324475" cy="781050"/>
    <xdr:sp>
      <xdr:nvSpPr>
        <xdr:cNvPr id="14" name="TextBox 14"/>
        <xdr:cNvSpPr txBox="1">
          <a:spLocks noChangeArrowheads="1"/>
        </xdr:cNvSpPr>
      </xdr:nvSpPr>
      <xdr:spPr>
        <a:xfrm>
          <a:off x="457200" y="26917650"/>
          <a:ext cx="5324475" cy="78105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of RM99,000 for the quarter ended 30 September  2007 as compared to a profit of RM7,000 for the preceding quarter.  The increase was mainly due to the higher contribution from BPDSB.</a:t>
          </a:r>
        </a:p>
      </xdr:txBody>
    </xdr:sp>
    <xdr:clientData/>
  </xdr:oneCellAnchor>
  <xdr:oneCellAnchor>
    <xdr:from>
      <xdr:col>1</xdr:col>
      <xdr:colOff>19050</xdr:colOff>
      <xdr:row>144</xdr:row>
      <xdr:rowOff>19050</xdr:rowOff>
    </xdr:from>
    <xdr:ext cx="5314950" cy="571500"/>
    <xdr:sp>
      <xdr:nvSpPr>
        <xdr:cNvPr id="15" name="TextBox 15"/>
        <xdr:cNvSpPr txBox="1">
          <a:spLocks noChangeArrowheads="1"/>
        </xdr:cNvSpPr>
      </xdr:nvSpPr>
      <xdr:spPr>
        <a:xfrm>
          <a:off x="466725" y="28241625"/>
          <a:ext cx="5314950" cy="571500"/>
        </a:xfrm>
        <a:prstGeom prst="rect">
          <a:avLst/>
        </a:prstGeom>
        <a:solidFill>
          <a:srgbClr val="FFFFFF"/>
        </a:solidFill>
        <a:ln w="9525" cmpd="sng">
          <a:noFill/>
        </a:ln>
      </xdr:spPr>
      <xdr:txBody>
        <a:bodyPr vertOverflow="clip" wrap="square"/>
        <a:p>
          <a:pPr algn="just">
            <a:defRPr/>
          </a:pPr>
          <a:r>
            <a:rPr lang="en-US" cap="none" sz="1200" b="0" i="0" u="none" baseline="0"/>
            <a:t>The performance of the Group for the fourth quarter of 2007 is expected to be satisfactory.</a:t>
          </a:r>
        </a:p>
      </xdr:txBody>
    </xdr:sp>
    <xdr:clientData/>
  </xdr:oneCellAnchor>
  <xdr:oneCellAnchor>
    <xdr:from>
      <xdr:col>1</xdr:col>
      <xdr:colOff>0</xdr:colOff>
      <xdr:row>149</xdr:row>
      <xdr:rowOff>171450</xdr:rowOff>
    </xdr:from>
    <xdr:ext cx="5334000" cy="333375"/>
    <xdr:sp>
      <xdr:nvSpPr>
        <xdr:cNvPr id="16" name="TextBox 16"/>
        <xdr:cNvSpPr txBox="1">
          <a:spLocks noChangeArrowheads="1"/>
        </xdr:cNvSpPr>
      </xdr:nvSpPr>
      <xdr:spPr>
        <a:xfrm>
          <a:off x="447675" y="29356050"/>
          <a:ext cx="5334000" cy="333375"/>
        </a:xfrm>
        <a:prstGeom prst="rect">
          <a:avLst/>
        </a:prstGeom>
        <a:solidFill>
          <a:srgbClr val="FFFFFF"/>
        </a:solidFill>
        <a:ln w="9525" cmpd="sng">
          <a:noFill/>
        </a:ln>
      </xdr:spPr>
      <xdr:txBody>
        <a:bodyPr vertOverflow="clip" wrap="square"/>
        <a:p>
          <a:pPr algn="just">
            <a:defRPr/>
          </a:pPr>
          <a:r>
            <a:rPr lang="en-US" cap="none" sz="1200" b="0" i="0" u="none" baseline="0"/>
            <a:t>Not applicable as there was no profit forecast or profit guarantee issued.</a:t>
          </a:r>
        </a:p>
      </xdr:txBody>
    </xdr:sp>
    <xdr:clientData/>
  </xdr:oneCellAnchor>
  <xdr:oneCellAnchor>
    <xdr:from>
      <xdr:col>1</xdr:col>
      <xdr:colOff>19050</xdr:colOff>
      <xdr:row>166</xdr:row>
      <xdr:rowOff>9525</xdr:rowOff>
    </xdr:from>
    <xdr:ext cx="5314950" cy="581025"/>
    <xdr:sp>
      <xdr:nvSpPr>
        <xdr:cNvPr id="17" name="TextBox 17"/>
        <xdr:cNvSpPr txBox="1">
          <a:spLocks noChangeArrowheads="1"/>
        </xdr:cNvSpPr>
      </xdr:nvSpPr>
      <xdr:spPr>
        <a:xfrm>
          <a:off x="466725" y="32546925"/>
          <a:ext cx="5314950" cy="581025"/>
        </a:xfrm>
        <a:prstGeom prst="rect">
          <a:avLst/>
        </a:prstGeom>
        <a:solidFill>
          <a:srgbClr val="FFFFFF"/>
        </a:solidFill>
        <a:ln w="9525" cmpd="sng">
          <a:noFill/>
        </a:ln>
      </xdr:spPr>
      <xdr:txBody>
        <a:bodyPr vertOverflow="clip" wrap="square"/>
        <a:p>
          <a:pPr algn="just">
            <a:defRPr/>
          </a:pPr>
          <a:r>
            <a:rPr lang="en-US" cap="none" sz="1200" b="0" i="0" u="none" baseline="0"/>
            <a:t>There was no sale of unquoted investments and properties (not in the ordinary course of business of the Group) for the period ended 30 September 2007.</a:t>
          </a:r>
        </a:p>
      </xdr:txBody>
    </xdr:sp>
    <xdr:clientData/>
  </xdr:oneCellAnchor>
  <xdr:oneCellAnchor>
    <xdr:from>
      <xdr:col>2</xdr:col>
      <xdr:colOff>9525</xdr:colOff>
      <xdr:row>171</xdr:row>
      <xdr:rowOff>190500</xdr:rowOff>
    </xdr:from>
    <xdr:ext cx="5067300" cy="1028700"/>
    <xdr:sp>
      <xdr:nvSpPr>
        <xdr:cNvPr id="18" name="TextBox 18"/>
        <xdr:cNvSpPr txBox="1">
          <a:spLocks noChangeArrowheads="1"/>
        </xdr:cNvSpPr>
      </xdr:nvSpPr>
      <xdr:spPr>
        <a:xfrm>
          <a:off x="704850" y="33689925"/>
          <a:ext cx="5067300" cy="1028700"/>
        </a:xfrm>
        <a:prstGeom prst="rect">
          <a:avLst/>
        </a:prstGeom>
        <a:solidFill>
          <a:srgbClr val="FFFFFF"/>
        </a:solidFill>
        <a:ln w="9525" cmpd="sng">
          <a:noFill/>
        </a:ln>
      </xdr:spPr>
      <xdr:txBody>
        <a:bodyPr vertOverflow="clip" wrap="square"/>
        <a:p>
          <a:pPr algn="just">
            <a:defRPr/>
          </a:pPr>
          <a:r>
            <a:rPr lang="en-US" cap="none" sz="1200" b="0" i="0" u="none" baseline="0"/>
            <a:t>There were no purchases and disposal of quoted securities during the current financial period; and 
There were no investments in quoted securities as at the end of the current financial period.</a:t>
          </a:r>
        </a:p>
      </xdr:txBody>
    </xdr:sp>
    <xdr:clientData/>
  </xdr:oneCellAnchor>
  <xdr:oneCellAnchor>
    <xdr:from>
      <xdr:col>2</xdr:col>
      <xdr:colOff>0</xdr:colOff>
      <xdr:row>182</xdr:row>
      <xdr:rowOff>9525</xdr:rowOff>
    </xdr:from>
    <xdr:ext cx="5076825" cy="1733550"/>
    <xdr:sp>
      <xdr:nvSpPr>
        <xdr:cNvPr id="19" name="TextBox 19"/>
        <xdr:cNvSpPr txBox="1">
          <a:spLocks noChangeArrowheads="1"/>
        </xdr:cNvSpPr>
      </xdr:nvSpPr>
      <xdr:spPr>
        <a:xfrm>
          <a:off x="695325" y="35709225"/>
          <a:ext cx="5076825" cy="1733550"/>
        </a:xfrm>
        <a:prstGeom prst="rect">
          <a:avLst/>
        </a:prstGeom>
        <a:solidFill>
          <a:srgbClr val="FFFFFF"/>
        </a:solidFill>
        <a:ln w="9525" cmpd="sng">
          <a:noFill/>
        </a:ln>
      </xdr:spPr>
      <xdr:txBody>
        <a:bodyPr vertOverflow="clip" wrap="square"/>
        <a:p>
          <a:pPr algn="just">
            <a:defRPr/>
          </a:pPr>
          <a:r>
            <a:rPr lang="en-US" cap="none" sz="1200" b="0" i="0" u="none" baseline="0"/>
            <a:t>Proposed acquisition of 3,000,000 ordinary shares of RM1.00 each in Leisure Farm Corporation Sdn Bhd ("LF") ("Sales Shares"), representing a 100% equity interest in LF from Mulpha International Bhd ("MIB") for a purchase consideration of RM148,000,000 to be satisfied via the issuance of 148,000,000 Redeemable Convertible Preference Shares ("RCPS") A and the settlement of an indicative amount of RM328,897,658 owing by LF to MIB, to be satisfied via the issuance of up to 328,000,000 RCPS B and the indicative balance of RM897,658 to be satisfied by cash;</a:t>
          </a:r>
        </a:p>
      </xdr:txBody>
    </xdr:sp>
    <xdr:clientData/>
  </xdr:oneCellAnchor>
  <xdr:oneCellAnchor>
    <xdr:from>
      <xdr:col>1</xdr:col>
      <xdr:colOff>0</xdr:colOff>
      <xdr:row>230</xdr:row>
      <xdr:rowOff>19050</xdr:rowOff>
    </xdr:from>
    <xdr:ext cx="5324475" cy="504825"/>
    <xdr:sp>
      <xdr:nvSpPr>
        <xdr:cNvPr id="20" name="TextBox 20"/>
        <xdr:cNvSpPr txBox="1">
          <a:spLocks noChangeArrowheads="1"/>
        </xdr:cNvSpPr>
      </xdr:nvSpPr>
      <xdr:spPr>
        <a:xfrm>
          <a:off x="447675" y="45081825"/>
          <a:ext cx="5324475" cy="504825"/>
        </a:xfrm>
        <a:prstGeom prst="rect">
          <a:avLst/>
        </a:prstGeom>
        <a:solidFill>
          <a:srgbClr val="FFFFFF"/>
        </a:solidFill>
        <a:ln w="9525" cmpd="sng">
          <a:noFill/>
        </a:ln>
      </xdr:spPr>
      <xdr:txBody>
        <a:bodyPr vertOverflow="clip" wrap="square"/>
        <a:p>
          <a:pPr algn="just">
            <a:defRPr/>
          </a:pPr>
          <a:r>
            <a:rPr lang="en-US" cap="none" sz="1200" b="0" i="0" u="none" baseline="0"/>
            <a:t>The details of the Group's  bank borrowings as at 30 September 2007 are as follows:-</a:t>
          </a:r>
        </a:p>
      </xdr:txBody>
    </xdr:sp>
    <xdr:clientData/>
  </xdr:oneCellAnchor>
  <xdr:oneCellAnchor>
    <xdr:from>
      <xdr:col>1</xdr:col>
      <xdr:colOff>19050</xdr:colOff>
      <xdr:row>250</xdr:row>
      <xdr:rowOff>9525</xdr:rowOff>
    </xdr:from>
    <xdr:ext cx="5305425" cy="781050"/>
    <xdr:sp>
      <xdr:nvSpPr>
        <xdr:cNvPr id="21" name="TextBox 22"/>
        <xdr:cNvSpPr txBox="1">
          <a:spLocks noChangeArrowheads="1"/>
        </xdr:cNvSpPr>
      </xdr:nvSpPr>
      <xdr:spPr>
        <a:xfrm>
          <a:off x="466725" y="49072800"/>
          <a:ext cx="5305425" cy="781050"/>
        </a:xfrm>
        <a:prstGeom prst="rect">
          <a:avLst/>
        </a:prstGeom>
        <a:solidFill>
          <a:srgbClr val="FFFFFF"/>
        </a:solidFill>
        <a:ln w="9525" cmpd="sng">
          <a:noFill/>
        </a:ln>
      </xdr:spPr>
      <xdr:txBody>
        <a:bodyPr vertOverflow="clip" wrap="square"/>
        <a:p>
          <a:pPr algn="just">
            <a:defRPr/>
          </a:pPr>
          <a:r>
            <a:rPr lang="en-US" cap="none" sz="1200" b="0" i="0" u="none" baseline="0"/>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257</xdr:row>
      <xdr:rowOff>9525</xdr:rowOff>
    </xdr:from>
    <xdr:ext cx="5334000" cy="400050"/>
    <xdr:sp>
      <xdr:nvSpPr>
        <xdr:cNvPr id="22" name="TextBox 23"/>
        <xdr:cNvSpPr txBox="1">
          <a:spLocks noChangeArrowheads="1"/>
        </xdr:cNvSpPr>
      </xdr:nvSpPr>
      <xdr:spPr>
        <a:xfrm>
          <a:off x="447675" y="50472975"/>
          <a:ext cx="5334000" cy="400050"/>
        </a:xfrm>
        <a:prstGeom prst="rect">
          <a:avLst/>
        </a:prstGeom>
        <a:solidFill>
          <a:srgbClr val="FFFFFF"/>
        </a:solidFill>
        <a:ln w="9525" cmpd="sng">
          <a:noFill/>
        </a:ln>
      </xdr:spPr>
      <xdr:txBody>
        <a:bodyPr vertOverflow="clip" wrap="square"/>
        <a:p>
          <a:pPr algn="just">
            <a:defRPr/>
          </a:pPr>
          <a:r>
            <a:rPr lang="en-US" cap="none" sz="1200" b="0" i="0" u="none" baseline="0"/>
            <a:t>The Directors do not recommend any dividend for the current financial period ended 30 September 2007.</a:t>
          </a:r>
        </a:p>
      </xdr:txBody>
    </xdr:sp>
    <xdr:clientData/>
  </xdr:oneCellAnchor>
  <xdr:oneCellAnchor>
    <xdr:from>
      <xdr:col>1</xdr:col>
      <xdr:colOff>19050</xdr:colOff>
      <xdr:row>263</xdr:row>
      <xdr:rowOff>9525</xdr:rowOff>
    </xdr:from>
    <xdr:ext cx="5314950" cy="2057400"/>
    <xdr:sp>
      <xdr:nvSpPr>
        <xdr:cNvPr id="23" name="TextBox 24"/>
        <xdr:cNvSpPr txBox="1">
          <a:spLocks noChangeArrowheads="1"/>
        </xdr:cNvSpPr>
      </xdr:nvSpPr>
      <xdr:spPr>
        <a:xfrm>
          <a:off x="466725" y="51673125"/>
          <a:ext cx="5314950" cy="2057400"/>
        </a:xfrm>
        <a:prstGeom prst="rect">
          <a:avLst/>
        </a:prstGeom>
        <a:solidFill>
          <a:srgbClr val="FFFFFF"/>
        </a:solidFill>
        <a:ln w="9525" cmpd="sng">
          <a:noFill/>
        </a:ln>
      </xdr:spPr>
      <xdr:txBody>
        <a:bodyPr vertOverflow="clip" wrap="square"/>
        <a:p>
          <a:pPr algn="just">
            <a:defRPr/>
          </a:pPr>
          <a:r>
            <a:rPr lang="en-US" cap="none" sz="1200" b="0" i="0" u="none" baseline="0"/>
            <a:t>The basic earnings per share for the financial period ended 30 September  2007 is calculated based on the profit of RM81,000 (2006 : profit of RM247,000) and on the weighted average number of 60,490,000 (2006 : 60,490,000) ordinary shares of RM1.00 each in issue.
The effect on the basic earnings per share for the current financial period arising from the assumed conversion of the warrants and Irredeemable convertible preference shares are anti- dilutive. Accordingly, the diluted earnings per share for the current period are presented as equal to basic earnings per share.</a:t>
          </a:r>
        </a:p>
      </xdr:txBody>
    </xdr:sp>
    <xdr:clientData/>
  </xdr:oneCellAnchor>
  <xdr:oneCellAnchor>
    <xdr:from>
      <xdr:col>1</xdr:col>
      <xdr:colOff>9525</xdr:colOff>
      <xdr:row>211</xdr:row>
      <xdr:rowOff>28575</xdr:rowOff>
    </xdr:from>
    <xdr:ext cx="5324475" cy="3190875"/>
    <xdr:sp>
      <xdr:nvSpPr>
        <xdr:cNvPr id="24" name="TextBox 25"/>
        <xdr:cNvSpPr txBox="1">
          <a:spLocks noChangeArrowheads="1"/>
        </xdr:cNvSpPr>
      </xdr:nvSpPr>
      <xdr:spPr>
        <a:xfrm>
          <a:off x="457200" y="41386125"/>
          <a:ext cx="5324475" cy="3190875"/>
        </a:xfrm>
        <a:prstGeom prst="rect">
          <a:avLst/>
        </a:prstGeom>
        <a:solidFill>
          <a:srgbClr val="FFFFFF"/>
        </a:solidFill>
        <a:ln w="9525" cmpd="sng">
          <a:noFill/>
        </a:ln>
      </xdr:spPr>
      <xdr:txBody>
        <a:bodyPr vertOverflow="clip" wrap="square"/>
        <a:p>
          <a:pPr algn="just">
            <a:defRPr/>
          </a:pPr>
          <a:r>
            <a:rPr lang="en-US" cap="none" sz="1200" b="0" i="0" u="none" baseline="0"/>
            <a:t>On 28 June 2007, the Company announced that Mega Readymixed Sdn Bhd ("MRSB") a wholly owned subsidiary of the Company had entered into a conditional Sale and Purchase Agreement with Imbasan Azmi Sdn Bhd for the proposed acquisition of a piece of land in Bukit Tunku measuring approximately 6,242 sq. meters held under Geran 23566, Lot No.350, Bandar dan Daerah Kuala Lumpur, negeri Wilayah Perseketuan. An amount of RM1,790,000 being 10% of the total purchase consideration of RM17,900,000 was paid. 
The Foreign Investment Committe has vide its letter dated 4 September 2007 approved the participation by Modern State Management Limited ('MSML'), which is a foreign party, of 49% in the shareholding of MRSB with the balance of 51% to be held by the Company. MSML is owned by Argyle Street Management Limited, a fund management company in Hong Kong. The completion of the proposed acquisition will be effected when the balance 90% of the consideration is paid by December 2007.</a:t>
          </a:r>
        </a:p>
      </xdr:txBody>
    </xdr:sp>
    <xdr:clientData/>
  </xdr:oneCellAnchor>
  <xdr:oneCellAnchor>
    <xdr:from>
      <xdr:col>1</xdr:col>
      <xdr:colOff>19050</xdr:colOff>
      <xdr:row>202</xdr:row>
      <xdr:rowOff>28575</xdr:rowOff>
    </xdr:from>
    <xdr:ext cx="5305425" cy="1200150"/>
    <xdr:sp>
      <xdr:nvSpPr>
        <xdr:cNvPr id="25" name="TextBox 26"/>
        <xdr:cNvSpPr txBox="1">
          <a:spLocks noChangeArrowheads="1"/>
        </xdr:cNvSpPr>
      </xdr:nvSpPr>
      <xdr:spPr>
        <a:xfrm>
          <a:off x="466725" y="39633525"/>
          <a:ext cx="5305425" cy="1200150"/>
        </a:xfrm>
        <a:prstGeom prst="rect">
          <a:avLst/>
        </a:prstGeom>
        <a:solidFill>
          <a:srgbClr val="FFFFFF"/>
        </a:solidFill>
        <a:ln w="9525" cmpd="sng">
          <a:noFill/>
        </a:ln>
      </xdr:spPr>
      <xdr:txBody>
        <a:bodyPr vertOverflow="clip" wrap="square"/>
        <a:p>
          <a:pPr algn="just">
            <a:defRPr/>
          </a:pPr>
          <a:r>
            <a:rPr lang="en-US" cap="none" sz="1200" b="0" i="0" u="none" baseline="0"/>
            <a:t>The Proposals are subject to approval from the Foreign Investment Committee, Securities Commission, Bursa Malaysia Securities Berhad and the shareholders of the Company. 
The Securities Commission vide its letter dated 9 October 2007 did not approve the Proposals. The Company has submitted an appeal on the matter.</a:t>
          </a:r>
        </a:p>
      </xdr:txBody>
    </xdr:sp>
    <xdr:clientData/>
  </xdr:oneCellAnchor>
  <xdr:oneCellAnchor>
    <xdr:from>
      <xdr:col>0</xdr:col>
      <xdr:colOff>0</xdr:colOff>
      <xdr:row>6</xdr:row>
      <xdr:rowOff>0</xdr:rowOff>
    </xdr:from>
    <xdr:ext cx="5772150" cy="619125"/>
    <xdr:sp>
      <xdr:nvSpPr>
        <xdr:cNvPr id="26" name="TextBox 27"/>
        <xdr:cNvSpPr txBox="1">
          <a:spLocks noChangeArrowheads="1"/>
        </xdr:cNvSpPr>
      </xdr:nvSpPr>
      <xdr:spPr>
        <a:xfrm>
          <a:off x="0" y="1200150"/>
          <a:ext cx="5772150" cy="619125"/>
        </a:xfrm>
        <a:prstGeom prst="rect">
          <a:avLst/>
        </a:prstGeom>
        <a:solidFill>
          <a:srgbClr val="FFFFFF"/>
        </a:solidFill>
        <a:ln w="9525" cmpd="sng">
          <a:noFill/>
        </a:ln>
      </xdr:spPr>
      <xdr:txBody>
        <a:bodyPr vertOverflow="clip" wrap="square"/>
        <a:p>
          <a:pPr algn="just">
            <a:defRPr/>
          </a:pPr>
          <a:r>
            <a:rPr lang="en-US" cap="none" sz="1200" b="0" i="0" u="none" baseline="0"/>
            <a:t>Explanatory Notes Pursuant to Financial Reporting Standard (FRS) 134: Interim Financial Reporting.</a:t>
          </a:r>
        </a:p>
      </xdr:txBody>
    </xdr:sp>
    <xdr:clientData/>
  </xdr:oneCellAnchor>
  <xdr:oneCellAnchor>
    <xdr:from>
      <xdr:col>0</xdr:col>
      <xdr:colOff>0</xdr:colOff>
      <xdr:row>123</xdr:row>
      <xdr:rowOff>0</xdr:rowOff>
    </xdr:from>
    <xdr:ext cx="5781675" cy="504825"/>
    <xdr:sp>
      <xdr:nvSpPr>
        <xdr:cNvPr id="27" name="TextBox 28"/>
        <xdr:cNvSpPr txBox="1">
          <a:spLocks noChangeArrowheads="1"/>
        </xdr:cNvSpPr>
      </xdr:nvSpPr>
      <xdr:spPr>
        <a:xfrm>
          <a:off x="0" y="24145875"/>
          <a:ext cx="5781675" cy="504825"/>
        </a:xfrm>
        <a:prstGeom prst="rect">
          <a:avLst/>
        </a:prstGeom>
        <a:solidFill>
          <a:srgbClr val="FFFFFF"/>
        </a:solidFill>
        <a:ln w="9525" cmpd="sng">
          <a:noFill/>
        </a:ln>
      </xdr:spPr>
      <xdr:txBody>
        <a:bodyPr vertOverflow="clip" wrap="square"/>
        <a:p>
          <a:pPr algn="just">
            <a:defRPr/>
          </a:pPr>
          <a:r>
            <a:rPr lang="en-US" cap="none" sz="1200" b="0" i="0" u="none" baseline="0"/>
            <a:t>Explanatory Notes Pursuant to paragraph 9.22 of the Listing Requirements of Bursa Malaysia Securities Berhad.
Financial Reporting Standard (FRS) 134: Interim Financial Reporting.</a:t>
          </a:r>
        </a:p>
      </xdr:txBody>
    </xdr:sp>
    <xdr:clientData/>
  </xdr:oneCellAnchor>
  <xdr:oneCellAnchor>
    <xdr:from>
      <xdr:col>2</xdr:col>
      <xdr:colOff>19050</xdr:colOff>
      <xdr:row>191</xdr:row>
      <xdr:rowOff>19050</xdr:rowOff>
    </xdr:from>
    <xdr:ext cx="5057775" cy="1362075"/>
    <xdr:sp>
      <xdr:nvSpPr>
        <xdr:cNvPr id="28" name="TextBox 29"/>
        <xdr:cNvSpPr txBox="1">
          <a:spLocks noChangeArrowheads="1"/>
        </xdr:cNvSpPr>
      </xdr:nvSpPr>
      <xdr:spPr>
        <a:xfrm>
          <a:off x="714375" y="37471350"/>
          <a:ext cx="5057775" cy="1362075"/>
        </a:xfrm>
        <a:prstGeom prst="rect">
          <a:avLst/>
        </a:prstGeom>
        <a:solidFill>
          <a:srgbClr val="FFFFFF"/>
        </a:solidFill>
        <a:ln w="9525" cmpd="sng">
          <a:noFill/>
        </a:ln>
      </xdr:spPr>
      <xdr:txBody>
        <a:bodyPr vertOverflow="clip" wrap="square"/>
        <a:p>
          <a:pPr algn="just">
            <a:defRPr/>
          </a:pPr>
          <a:r>
            <a:rPr lang="en-US" cap="none" sz="1200" b="0" i="0" u="none" baseline="0"/>
            <a:t>Proposed increase in the authorised share capital of the Company from RM300,000,000 comprising 200,000,000 ordinary shares of RM1.00 each ("Shares") and 100,0000,000 irredeemable convertible preference shares of RM1.00 each ("ICPS") to RM750,000,000 comprising 600,000,000 Shares, 100,000,000 ICPS and 500,000,000 redeemable convertible preference shares of RM0.10 each ("RCPS"); and 
</a:t>
          </a:r>
        </a:p>
      </xdr:txBody>
    </xdr:sp>
    <xdr:clientData/>
  </xdr:oneCellAnchor>
  <xdr:oneCellAnchor>
    <xdr:from>
      <xdr:col>2</xdr:col>
      <xdr:colOff>28575</xdr:colOff>
      <xdr:row>198</xdr:row>
      <xdr:rowOff>28575</xdr:rowOff>
    </xdr:from>
    <xdr:ext cx="5048250" cy="714375"/>
    <xdr:sp>
      <xdr:nvSpPr>
        <xdr:cNvPr id="29" name="TextBox 30"/>
        <xdr:cNvSpPr txBox="1">
          <a:spLocks noChangeArrowheads="1"/>
        </xdr:cNvSpPr>
      </xdr:nvSpPr>
      <xdr:spPr>
        <a:xfrm>
          <a:off x="723900" y="38881050"/>
          <a:ext cx="5048250" cy="714375"/>
        </a:xfrm>
        <a:prstGeom prst="rect">
          <a:avLst/>
        </a:prstGeom>
        <a:solidFill>
          <a:srgbClr val="FFFFFF"/>
        </a:solidFill>
        <a:ln w="9525" cmpd="sng">
          <a:noFill/>
        </a:ln>
      </xdr:spPr>
      <xdr:txBody>
        <a:bodyPr vertOverflow="clip" wrap="square"/>
        <a:p>
          <a:pPr algn="just">
            <a:defRPr/>
          </a:pPr>
          <a:r>
            <a:rPr lang="en-US" cap="none" sz="1200" b="0" i="0" u="none" baseline="0"/>
            <a:t>Proposed amendments to the Memorandum of Association of the Company.
(collectively known as the 'Proposals')</a:t>
          </a:r>
        </a:p>
      </xdr:txBody>
    </xdr:sp>
    <xdr:clientData/>
  </xdr:oneCellAnchor>
  <xdr:oneCellAnchor>
    <xdr:from>
      <xdr:col>1</xdr:col>
      <xdr:colOff>0</xdr:colOff>
      <xdr:row>244</xdr:row>
      <xdr:rowOff>9525</xdr:rowOff>
    </xdr:from>
    <xdr:ext cx="5334000" cy="561975"/>
    <xdr:sp>
      <xdr:nvSpPr>
        <xdr:cNvPr id="30" name="TextBox 31"/>
        <xdr:cNvSpPr txBox="1">
          <a:spLocks noChangeArrowheads="1"/>
        </xdr:cNvSpPr>
      </xdr:nvSpPr>
      <xdr:spPr>
        <a:xfrm>
          <a:off x="447675" y="47872650"/>
          <a:ext cx="5334000" cy="561975"/>
        </a:xfrm>
        <a:prstGeom prst="rect">
          <a:avLst/>
        </a:prstGeom>
        <a:solidFill>
          <a:srgbClr val="FFFFFF"/>
        </a:solidFill>
        <a:ln w="9525" cmpd="sng">
          <a:noFill/>
        </a:ln>
      </xdr:spPr>
      <xdr:txBody>
        <a:bodyPr vertOverflow="clip" wrap="square"/>
        <a:p>
          <a:pPr algn="just">
            <a:defRPr/>
          </a:pPr>
          <a:r>
            <a:rPr lang="en-US" cap="none" sz="1200" b="0" i="0" u="none" baseline="0"/>
            <a:t>The Group does not have financial instruments with off balance sheet risks as at the date of this report.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50"/>
  <sheetViews>
    <sheetView showGridLines="0" view="pageBreakPreview" zoomScale="90" zoomScaleNormal="90" zoomScaleSheetLayoutView="90" workbookViewId="0" topLeftCell="A40">
      <selection activeCell="H54" sqref="H54"/>
    </sheetView>
  </sheetViews>
  <sheetFormatPr defaultColWidth="9.140625" defaultRowHeight="12.75"/>
  <cols>
    <col min="1" max="1" width="2.7109375" style="2" customWidth="1"/>
    <col min="2" max="2" width="29.57421875" style="2" customWidth="1"/>
    <col min="3" max="3" width="6.7109375" style="2" customWidth="1"/>
    <col min="4" max="4" width="14.7109375" style="2" customWidth="1"/>
    <col min="5" max="5" width="1.28515625" style="2" customWidth="1"/>
    <col min="6" max="6" width="15.7109375" style="2" customWidth="1"/>
    <col min="7" max="7" width="1.28515625" style="2" customWidth="1"/>
    <col min="8" max="8" width="14.7109375" style="2" customWidth="1"/>
    <col min="9" max="9" width="1.28515625" style="2" customWidth="1"/>
    <col min="10" max="10" width="14.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53" t="s">
        <v>46</v>
      </c>
    </row>
    <row r="2" spans="1:9" ht="15.75">
      <c r="A2" s="74" t="s">
        <v>40</v>
      </c>
      <c r="B2" s="22"/>
      <c r="C2" s="22"/>
      <c r="E2" s="22"/>
      <c r="I2" s="22"/>
    </row>
    <row r="3" spans="1:9" ht="15.75">
      <c r="A3" s="74"/>
      <c r="B3" s="22"/>
      <c r="C3" s="22"/>
      <c r="E3" s="22"/>
      <c r="I3" s="22"/>
    </row>
    <row r="4" spans="1:9" ht="15.75">
      <c r="A4" s="52" t="s">
        <v>117</v>
      </c>
      <c r="B4" s="22"/>
      <c r="C4" s="22"/>
      <c r="E4" s="22"/>
      <c r="I4" s="22"/>
    </row>
    <row r="5" ht="15.75">
      <c r="A5" s="50" t="s">
        <v>304</v>
      </c>
    </row>
    <row r="6" ht="15.75">
      <c r="A6" s="2" t="s">
        <v>119</v>
      </c>
    </row>
    <row r="8" spans="1:3" ht="15.75">
      <c r="A8" s="1" t="s">
        <v>118</v>
      </c>
      <c r="B8" s="1" t="s">
        <v>305</v>
      </c>
      <c r="C8" s="1"/>
    </row>
    <row r="9" spans="2:3" ht="15.75">
      <c r="B9" s="75" t="s">
        <v>306</v>
      </c>
      <c r="C9" s="75"/>
    </row>
    <row r="10" spans="4:12" ht="15.75">
      <c r="D10" s="12" t="s">
        <v>89</v>
      </c>
      <c r="E10" s="12"/>
      <c r="F10" s="12" t="s">
        <v>129</v>
      </c>
      <c r="G10" s="12"/>
      <c r="H10" s="80" t="s">
        <v>309</v>
      </c>
      <c r="I10" s="12"/>
      <c r="J10" s="80" t="s">
        <v>309</v>
      </c>
      <c r="K10" s="12" t="s">
        <v>36</v>
      </c>
      <c r="L10" s="12" t="s">
        <v>37</v>
      </c>
    </row>
    <row r="11" spans="4:12" ht="15.75">
      <c r="D11" s="12" t="s">
        <v>87</v>
      </c>
      <c r="E11" s="12"/>
      <c r="F11" s="12" t="s">
        <v>87</v>
      </c>
      <c r="G11" s="12"/>
      <c r="H11" s="12" t="s">
        <v>138</v>
      </c>
      <c r="I11" s="12"/>
      <c r="J11" s="12" t="s">
        <v>138</v>
      </c>
      <c r="K11" s="12" t="s">
        <v>12</v>
      </c>
      <c r="L11" s="12" t="s">
        <v>12</v>
      </c>
    </row>
    <row r="12" spans="4:12" ht="15.75">
      <c r="D12" s="12" t="s">
        <v>90</v>
      </c>
      <c r="E12" s="12"/>
      <c r="F12" s="12" t="s">
        <v>88</v>
      </c>
      <c r="G12" s="12"/>
      <c r="H12" s="12" t="s">
        <v>130</v>
      </c>
      <c r="I12" s="12"/>
      <c r="J12" s="12" t="s">
        <v>130</v>
      </c>
      <c r="K12" s="12" t="s">
        <v>13</v>
      </c>
      <c r="L12" s="12" t="s">
        <v>13</v>
      </c>
    </row>
    <row r="13" spans="3:12" ht="15.75">
      <c r="C13" s="1" t="s">
        <v>120</v>
      </c>
      <c r="D13" s="13" t="s">
        <v>307</v>
      </c>
      <c r="E13" s="13"/>
      <c r="F13" s="13" t="s">
        <v>308</v>
      </c>
      <c r="G13" s="13"/>
      <c r="H13" s="13" t="s">
        <v>307</v>
      </c>
      <c r="I13" s="13"/>
      <c r="J13" s="13" t="s">
        <v>308</v>
      </c>
      <c r="K13" s="13" t="s">
        <v>38</v>
      </c>
      <c r="L13" s="13" t="s">
        <v>39</v>
      </c>
    </row>
    <row r="14" spans="4:12" ht="15.75">
      <c r="D14" s="12" t="s">
        <v>2</v>
      </c>
      <c r="E14" s="12"/>
      <c r="F14" s="12" t="s">
        <v>2</v>
      </c>
      <c r="G14" s="12"/>
      <c r="H14" s="12" t="s">
        <v>2</v>
      </c>
      <c r="I14" s="12"/>
      <c r="J14" s="12" t="s">
        <v>2</v>
      </c>
      <c r="K14" s="12" t="s">
        <v>2</v>
      </c>
      <c r="L14" s="12" t="s">
        <v>2</v>
      </c>
    </row>
    <row r="16" spans="2:16" ht="16.5">
      <c r="B16" s="2" t="s">
        <v>8</v>
      </c>
      <c r="D16" s="6">
        <f>H16-P16</f>
        <v>3856</v>
      </c>
      <c r="E16" s="6"/>
      <c r="F16" s="6">
        <v>2949</v>
      </c>
      <c r="G16" s="6"/>
      <c r="H16" s="6">
        <v>10185</v>
      </c>
      <c r="I16" s="6"/>
      <c r="J16" s="6">
        <v>4633</v>
      </c>
      <c r="K16" s="24">
        <v>17604</v>
      </c>
      <c r="L16" s="24">
        <v>20705</v>
      </c>
      <c r="P16" s="6">
        <v>6329</v>
      </c>
    </row>
    <row r="17" spans="1:16" ht="16.5">
      <c r="A17" s="2" t="s">
        <v>3</v>
      </c>
      <c r="D17" s="8"/>
      <c r="E17" s="8"/>
      <c r="F17" s="8"/>
      <c r="G17" s="8"/>
      <c r="H17" s="8"/>
      <c r="I17" s="8"/>
      <c r="J17" s="8"/>
      <c r="K17" s="24"/>
      <c r="L17" s="24"/>
      <c r="P17" s="8"/>
    </row>
    <row r="18" spans="2:16" ht="16.5">
      <c r="B18" s="2" t="s">
        <v>9</v>
      </c>
      <c r="D18" s="6">
        <f>H18-P18</f>
        <v>-3675</v>
      </c>
      <c r="E18" s="6"/>
      <c r="F18" s="8">
        <v>-3253</v>
      </c>
      <c r="G18" s="8"/>
      <c r="H18" s="8">
        <v>-10109</v>
      </c>
      <c r="I18" s="8"/>
      <c r="J18" s="8">
        <v>-5503</v>
      </c>
      <c r="K18" s="24">
        <v>-18462</v>
      </c>
      <c r="L18" s="24">
        <f>-1323-18574-818-584-4054</f>
        <v>-25353</v>
      </c>
      <c r="P18" s="8">
        <v>-6434</v>
      </c>
    </row>
    <row r="19" spans="4:16" ht="16.5">
      <c r="D19" s="6"/>
      <c r="E19" s="6"/>
      <c r="F19" s="8"/>
      <c r="G19" s="8"/>
      <c r="H19" s="8"/>
      <c r="I19" s="8"/>
      <c r="J19" s="8"/>
      <c r="K19" s="24"/>
      <c r="L19" s="24"/>
      <c r="P19" s="8"/>
    </row>
    <row r="20" spans="2:16" ht="16.5">
      <c r="B20" s="2" t="s">
        <v>10</v>
      </c>
      <c r="D20" s="15">
        <f>H20-P20</f>
        <v>226</v>
      </c>
      <c r="E20" s="15"/>
      <c r="F20" s="15">
        <v>566</v>
      </c>
      <c r="G20" s="6"/>
      <c r="H20" s="15">
        <v>1345</v>
      </c>
      <c r="I20" s="15"/>
      <c r="J20" s="15">
        <v>1338</v>
      </c>
      <c r="K20" s="25">
        <v>215</v>
      </c>
      <c r="L20" s="25">
        <f>9038-6595</f>
        <v>2443</v>
      </c>
      <c r="P20" s="15">
        <v>1119</v>
      </c>
    </row>
    <row r="21" spans="4:16" ht="9" customHeight="1">
      <c r="D21" s="8"/>
      <c r="E21" s="8"/>
      <c r="F21" s="8"/>
      <c r="G21" s="6"/>
      <c r="H21" s="8"/>
      <c r="I21" s="8"/>
      <c r="J21" s="8"/>
      <c r="K21" s="24"/>
      <c r="L21" s="8"/>
      <c r="P21" s="8"/>
    </row>
    <row r="22" spans="2:16" ht="16.5">
      <c r="B22" s="2" t="s">
        <v>287</v>
      </c>
      <c r="D22" s="8">
        <f>SUM(D16:D20)</f>
        <v>407</v>
      </c>
      <c r="E22" s="8"/>
      <c r="F22" s="8">
        <f>SUM(F16:F20)</f>
        <v>262</v>
      </c>
      <c r="G22" s="6"/>
      <c r="H22" s="8">
        <f>SUM(H16:H20)</f>
        <v>1421</v>
      </c>
      <c r="I22" s="8"/>
      <c r="J22" s="8">
        <f>SUM(J16:J20)</f>
        <v>468</v>
      </c>
      <c r="K22" s="24">
        <f>SUM(K16:K20)</f>
        <v>-643</v>
      </c>
      <c r="L22" s="8">
        <f>SUM(L16:L20)</f>
        <v>-2205</v>
      </c>
      <c r="P22" s="8">
        <f>SUM(P16:P20)</f>
        <v>1014</v>
      </c>
    </row>
    <row r="23" spans="4:16" ht="16.5">
      <c r="D23" s="8"/>
      <c r="E23" s="8"/>
      <c r="F23" s="8" t="s">
        <v>3</v>
      </c>
      <c r="G23" s="6"/>
      <c r="H23" s="8"/>
      <c r="I23" s="8"/>
      <c r="J23" s="8"/>
      <c r="K23" s="24"/>
      <c r="L23" s="8"/>
      <c r="P23" s="8"/>
    </row>
    <row r="24" spans="2:16" ht="16.5">
      <c r="B24" s="2" t="s">
        <v>91</v>
      </c>
      <c r="D24" s="6">
        <f>H24-P24</f>
        <v>-287</v>
      </c>
      <c r="E24" s="6"/>
      <c r="F24" s="6">
        <v>-309</v>
      </c>
      <c r="G24" s="6"/>
      <c r="H24" s="6">
        <v>-861</v>
      </c>
      <c r="I24" s="6"/>
      <c r="J24" s="6">
        <v>-742</v>
      </c>
      <c r="K24" s="24">
        <v>-56</v>
      </c>
      <c r="L24" s="6">
        <v>-70</v>
      </c>
      <c r="M24" s="14"/>
      <c r="N24" s="14"/>
      <c r="O24" s="14"/>
      <c r="P24" s="6">
        <v>-574</v>
      </c>
    </row>
    <row r="25" spans="4:16" ht="16.5">
      <c r="D25" s="6"/>
      <c r="E25" s="6"/>
      <c r="F25" s="6"/>
      <c r="G25" s="6"/>
      <c r="H25" s="6"/>
      <c r="I25" s="6"/>
      <c r="J25" s="6"/>
      <c r="K25" s="24"/>
      <c r="L25" s="6"/>
      <c r="M25" s="14"/>
      <c r="N25" s="14"/>
      <c r="O25" s="14"/>
      <c r="P25" s="6"/>
    </row>
    <row r="26" spans="2:16" ht="16.5">
      <c r="B26" s="2" t="s">
        <v>310</v>
      </c>
      <c r="C26" s="76" t="s">
        <v>407</v>
      </c>
      <c r="D26" s="15">
        <f>H26-P26</f>
        <v>0</v>
      </c>
      <c r="E26" s="15"/>
      <c r="F26" s="15">
        <v>449</v>
      </c>
      <c r="G26" s="6"/>
      <c r="H26" s="15">
        <v>0</v>
      </c>
      <c r="I26" s="15"/>
      <c r="J26" s="15">
        <v>449</v>
      </c>
      <c r="K26" s="24"/>
      <c r="L26" s="8"/>
      <c r="P26" s="15">
        <v>0</v>
      </c>
    </row>
    <row r="27" spans="4:16" ht="16.5">
      <c r="D27" s="6"/>
      <c r="E27" s="6"/>
      <c r="F27" s="8"/>
      <c r="G27" s="6"/>
      <c r="H27" s="8"/>
      <c r="I27" s="8"/>
      <c r="J27" s="8"/>
      <c r="K27" s="24"/>
      <c r="L27" s="8"/>
      <c r="P27" s="8"/>
    </row>
    <row r="28" spans="2:16" ht="15.75">
      <c r="B28" s="2" t="s">
        <v>404</v>
      </c>
      <c r="D28" s="8">
        <f>SUM(D22:D27)</f>
        <v>120</v>
      </c>
      <c r="E28" s="8"/>
      <c r="F28" s="8">
        <f>SUM(F22:F27)</f>
        <v>402</v>
      </c>
      <c r="G28" s="6"/>
      <c r="H28" s="8">
        <f>SUM(H22:H27)</f>
        <v>560</v>
      </c>
      <c r="I28" s="8"/>
      <c r="J28" s="8">
        <f>SUM(J22:J27)</f>
        <v>175</v>
      </c>
      <c r="K28" s="8">
        <f>SUM(K22:K27)</f>
        <v>-699</v>
      </c>
      <c r="L28" s="8">
        <f>SUM(L22:L27)</f>
        <v>-2275</v>
      </c>
      <c r="P28" s="8">
        <f>SUM(P22:P24)</f>
        <v>440</v>
      </c>
    </row>
    <row r="29" spans="4:16" ht="16.5">
      <c r="D29" s="8"/>
      <c r="E29" s="8"/>
      <c r="F29" s="8"/>
      <c r="G29" s="6"/>
      <c r="H29" s="8"/>
      <c r="I29" s="8"/>
      <c r="J29" s="8"/>
      <c r="K29" s="24"/>
      <c r="L29" s="8"/>
      <c r="P29" s="8"/>
    </row>
    <row r="30" spans="2:16" ht="15.75">
      <c r="B30" s="2" t="s">
        <v>4</v>
      </c>
      <c r="C30" s="76" t="s">
        <v>408</v>
      </c>
      <c r="D30" s="15">
        <f>H30-P30</f>
        <v>-21</v>
      </c>
      <c r="E30" s="15"/>
      <c r="F30" s="15">
        <v>148</v>
      </c>
      <c r="G30" s="6"/>
      <c r="H30" s="15">
        <v>-7</v>
      </c>
      <c r="I30" s="15"/>
      <c r="J30" s="15">
        <v>170</v>
      </c>
      <c r="K30" s="15">
        <v>-1</v>
      </c>
      <c r="L30" s="15">
        <v>-1</v>
      </c>
      <c r="P30" s="15">
        <v>14</v>
      </c>
    </row>
    <row r="31" spans="4:16" ht="9" customHeight="1">
      <c r="D31" s="6"/>
      <c r="E31" s="6"/>
      <c r="F31" s="6"/>
      <c r="G31" s="6"/>
      <c r="H31" s="6"/>
      <c r="I31" s="6"/>
      <c r="J31" s="6"/>
      <c r="K31" s="6"/>
      <c r="L31" s="6"/>
      <c r="P31" s="6"/>
    </row>
    <row r="32" spans="2:16" ht="16.5" thickBot="1">
      <c r="B32" s="1" t="s">
        <v>314</v>
      </c>
      <c r="C32" s="1"/>
      <c r="D32" s="17">
        <f>D28+D30</f>
        <v>99</v>
      </c>
      <c r="E32" s="17"/>
      <c r="F32" s="17">
        <f>F28+F30</f>
        <v>550</v>
      </c>
      <c r="G32" s="6"/>
      <c r="H32" s="17">
        <f>H28+H30</f>
        <v>553</v>
      </c>
      <c r="I32" s="17"/>
      <c r="J32" s="17">
        <f>J28+J30</f>
        <v>345</v>
      </c>
      <c r="K32" s="6">
        <f>K28+K30</f>
        <v>-700</v>
      </c>
      <c r="L32" s="6">
        <f>L28+L30</f>
        <v>-2276</v>
      </c>
      <c r="P32" s="17">
        <f>SUM(P28:P30)</f>
        <v>454</v>
      </c>
    </row>
    <row r="33" spans="4:16" ht="12" customHeight="1" thickTop="1">
      <c r="D33" s="6"/>
      <c r="E33" s="6"/>
      <c r="F33" s="6"/>
      <c r="G33" s="6"/>
      <c r="H33" s="6"/>
      <c r="I33" s="6"/>
      <c r="J33" s="6"/>
      <c r="K33" s="6"/>
      <c r="L33" s="6"/>
      <c r="P33" s="6"/>
    </row>
    <row r="34" spans="2:16" ht="15.75">
      <c r="B34" s="1" t="s">
        <v>92</v>
      </c>
      <c r="D34" s="6"/>
      <c r="E34" s="6"/>
      <c r="F34" s="6"/>
      <c r="G34" s="6"/>
      <c r="H34" s="6"/>
      <c r="I34" s="6"/>
      <c r="J34" s="6"/>
      <c r="K34" s="6"/>
      <c r="L34" s="6"/>
      <c r="P34" s="6"/>
    </row>
    <row r="35" spans="4:16" ht="9" customHeight="1">
      <c r="D35" s="6"/>
      <c r="E35" s="6"/>
      <c r="F35" s="6"/>
      <c r="G35" s="6"/>
      <c r="H35" s="6"/>
      <c r="I35" s="6"/>
      <c r="J35" s="6"/>
      <c r="K35" s="6"/>
      <c r="L35" s="6"/>
      <c r="P35" s="6"/>
    </row>
    <row r="36" spans="2:16" ht="15.75">
      <c r="B36" s="2" t="s">
        <v>93</v>
      </c>
      <c r="D36" s="6">
        <f>H36-P36</f>
        <v>-90</v>
      </c>
      <c r="E36" s="6"/>
      <c r="F36" s="6">
        <v>450</v>
      </c>
      <c r="G36" s="6"/>
      <c r="H36" s="6">
        <v>81</v>
      </c>
      <c r="I36" s="6"/>
      <c r="J36" s="6">
        <v>247</v>
      </c>
      <c r="K36" s="6"/>
      <c r="L36" s="6"/>
      <c r="P36" s="6">
        <v>171</v>
      </c>
    </row>
    <row r="37" spans="4:16" ht="9.75" customHeight="1">
      <c r="D37" s="6"/>
      <c r="E37" s="6"/>
      <c r="F37" s="6"/>
      <c r="G37" s="6"/>
      <c r="H37" s="6"/>
      <c r="I37" s="6"/>
      <c r="J37" s="6"/>
      <c r="K37" s="6"/>
      <c r="L37" s="6"/>
      <c r="P37" s="6"/>
    </row>
    <row r="38" spans="2:16" ht="15.75">
      <c r="B38" s="2" t="s">
        <v>11</v>
      </c>
      <c r="D38" s="6">
        <f>H38-P38</f>
        <v>189</v>
      </c>
      <c r="E38" s="6"/>
      <c r="F38" s="6">
        <v>100</v>
      </c>
      <c r="G38" s="6"/>
      <c r="H38" s="6">
        <v>472</v>
      </c>
      <c r="I38" s="6"/>
      <c r="J38" s="6">
        <v>98</v>
      </c>
      <c r="K38" s="6">
        <v>2</v>
      </c>
      <c r="L38" s="6">
        <v>-4</v>
      </c>
      <c r="P38" s="6">
        <v>283</v>
      </c>
    </row>
    <row r="39" spans="4:16" ht="9" customHeight="1">
      <c r="D39" s="16"/>
      <c r="E39" s="16"/>
      <c r="F39" s="16"/>
      <c r="G39" s="6"/>
      <c r="H39" s="16"/>
      <c r="I39" s="16"/>
      <c r="J39" s="16"/>
      <c r="K39" s="16"/>
      <c r="L39" s="16"/>
      <c r="P39" s="16"/>
    </row>
    <row r="40" spans="4:16" ht="16.5" thickBot="1">
      <c r="D40" s="17">
        <f>D36+D38</f>
        <v>99</v>
      </c>
      <c r="E40" s="17"/>
      <c r="F40" s="17">
        <f>F36+F38</f>
        <v>550</v>
      </c>
      <c r="G40" s="6"/>
      <c r="H40" s="17">
        <f>H36+H38</f>
        <v>553</v>
      </c>
      <c r="I40" s="17">
        <f>I36+I38</f>
        <v>0</v>
      </c>
      <c r="J40" s="17">
        <f>J36+J38</f>
        <v>345</v>
      </c>
      <c r="K40" s="17">
        <f>K32+K38</f>
        <v>-698</v>
      </c>
      <c r="L40" s="17">
        <f>L32+L38</f>
        <v>-2280</v>
      </c>
      <c r="P40" s="17">
        <f>P36+P38</f>
        <v>454</v>
      </c>
    </row>
    <row r="41" spans="4:16" ht="16.5" thickTop="1">
      <c r="D41" s="18"/>
      <c r="E41" s="18"/>
      <c r="F41" s="18"/>
      <c r="G41" s="65"/>
      <c r="H41" s="18"/>
      <c r="I41" s="18"/>
      <c r="J41" s="18"/>
      <c r="K41" s="18"/>
      <c r="L41" s="18"/>
      <c r="P41" s="18"/>
    </row>
    <row r="42" spans="2:16" ht="16.5">
      <c r="B42" s="1" t="s">
        <v>131</v>
      </c>
      <c r="D42" s="18"/>
      <c r="E42" s="18"/>
      <c r="F42" s="18"/>
      <c r="G42" s="65"/>
      <c r="H42" s="18"/>
      <c r="I42" s="18"/>
      <c r="J42" s="18"/>
      <c r="K42" s="24"/>
      <c r="L42" s="18"/>
      <c r="P42" s="18"/>
    </row>
    <row r="43" spans="2:16" ht="16.5">
      <c r="B43" s="1" t="s">
        <v>132</v>
      </c>
      <c r="D43" s="18"/>
      <c r="E43" s="18"/>
      <c r="F43" s="18"/>
      <c r="G43" s="65"/>
      <c r="H43" s="18"/>
      <c r="I43" s="18"/>
      <c r="J43" s="18"/>
      <c r="K43" s="24"/>
      <c r="L43" s="18"/>
      <c r="P43" s="18"/>
    </row>
    <row r="44" spans="2:16" ht="9" customHeight="1">
      <c r="B44" s="1"/>
      <c r="D44" s="18"/>
      <c r="E44" s="18"/>
      <c r="F44" s="18"/>
      <c r="G44" s="65"/>
      <c r="H44" s="18"/>
      <c r="I44" s="18"/>
      <c r="J44" s="18"/>
      <c r="K44" s="24"/>
      <c r="L44" s="18"/>
      <c r="P44" s="65"/>
    </row>
    <row r="45" spans="2:16" ht="16.5" thickBot="1">
      <c r="B45" s="2" t="s">
        <v>67</v>
      </c>
      <c r="C45" s="87" t="s">
        <v>418</v>
      </c>
      <c r="D45" s="19">
        <f>(D36/60490)*100</f>
        <v>-0.1487849231277897</v>
      </c>
      <c r="E45" s="19"/>
      <c r="F45" s="19">
        <f>(F36/60490)*100</f>
        <v>0.7439246156389485</v>
      </c>
      <c r="G45" s="51"/>
      <c r="H45" s="19">
        <f>(H36/60490)*100</f>
        <v>0.13390643081501075</v>
      </c>
      <c r="I45" s="19"/>
      <c r="J45" s="19">
        <f>(J36/60490)*100</f>
        <v>0.40833195569515623</v>
      </c>
      <c r="K45" s="27"/>
      <c r="L45" s="19">
        <f>-1670000/60495000*100</f>
        <v>-2.760558723861476</v>
      </c>
      <c r="P45" s="51"/>
    </row>
    <row r="46" spans="2:16" ht="17.25" thickBot="1" thickTop="1">
      <c r="B46" s="5" t="s">
        <v>68</v>
      </c>
      <c r="C46" s="5"/>
      <c r="D46" s="19">
        <f>D45</f>
        <v>-0.1487849231277897</v>
      </c>
      <c r="E46" s="19"/>
      <c r="F46" s="19">
        <f>+F45</f>
        <v>0.7439246156389485</v>
      </c>
      <c r="G46" s="51"/>
      <c r="H46" s="19">
        <f>H45</f>
        <v>0.13390643081501075</v>
      </c>
      <c r="I46" s="19"/>
      <c r="J46" s="19">
        <f>+J45</f>
        <v>0.40833195569515623</v>
      </c>
      <c r="K46" s="26"/>
      <c r="P46" s="51"/>
    </row>
    <row r="47" spans="2:16" ht="16.5" thickTop="1">
      <c r="B47" s="5"/>
      <c r="C47" s="5"/>
      <c r="D47" s="51"/>
      <c r="E47" s="51"/>
      <c r="F47" s="51"/>
      <c r="G47" s="51"/>
      <c r="H47" s="51"/>
      <c r="I47" s="51"/>
      <c r="J47" s="51"/>
      <c r="K47" s="26"/>
      <c r="P47" s="51"/>
    </row>
    <row r="48" spans="2:16" ht="15.75">
      <c r="B48" s="1" t="s">
        <v>121</v>
      </c>
      <c r="C48" s="1"/>
      <c r="G48" s="14"/>
      <c r="P48" s="14"/>
    </row>
    <row r="49" spans="2:16" ht="15.75">
      <c r="B49" s="1" t="s">
        <v>140</v>
      </c>
      <c r="C49" s="1"/>
      <c r="G49" s="14"/>
      <c r="P49" s="14"/>
    </row>
    <row r="50" ht="15.75">
      <c r="P50" s="14"/>
    </row>
  </sheetData>
  <printOptions/>
  <pageMargins left="0.5" right="0" top="1" bottom="0.5" header="0" footer="0"/>
  <pageSetup firstPageNumber="1" useFirstPageNumber="1" horizontalDpi="600" verticalDpi="600" orientation="portrait" paperSize="9" scale="95" r:id="rId1"/>
  <headerFooter alignWithMargins="0">
    <oddFooter>&amp;C&amp;"Times New Roman,Regular"&amp;12 1</oddFooter>
  </headerFooter>
</worksheet>
</file>

<file path=xl/worksheets/sheet2.xml><?xml version="1.0" encoding="utf-8"?>
<worksheet xmlns="http://schemas.openxmlformats.org/spreadsheetml/2006/main" xmlns:r="http://schemas.openxmlformats.org/officeDocument/2006/relationships">
  <dimension ref="A1:I50"/>
  <sheetViews>
    <sheetView workbookViewId="0" topLeftCell="A16">
      <selection activeCell="A1" sqref="A1"/>
    </sheetView>
  </sheetViews>
  <sheetFormatPr defaultColWidth="9.140625" defaultRowHeight="12.75"/>
  <cols>
    <col min="1" max="1" width="4.421875" style="0" customWidth="1"/>
    <col min="2" max="2" width="45.28125" style="0" customWidth="1"/>
    <col min="3" max="9" width="17.7109375" style="0" customWidth="1"/>
  </cols>
  <sheetData>
    <row r="1" s="2" customFormat="1" ht="18.75">
      <c r="A1" s="53" t="s">
        <v>46</v>
      </c>
    </row>
    <row r="2" spans="1:9" s="2" customFormat="1" ht="15.75">
      <c r="A2" s="74" t="s">
        <v>40</v>
      </c>
      <c r="B2" s="22"/>
      <c r="C2" s="22"/>
      <c r="E2" s="22"/>
      <c r="I2" s="22"/>
    </row>
    <row r="3" spans="1:4" s="2" customFormat="1" ht="15.75" customHeight="1">
      <c r="A3" s="50"/>
      <c r="D3" s="18"/>
    </row>
    <row r="4" spans="1:4" s="2" customFormat="1" ht="15.75" customHeight="1">
      <c r="A4" s="52" t="s">
        <v>117</v>
      </c>
      <c r="D4" s="18"/>
    </row>
    <row r="5" spans="1:4" s="2" customFormat="1" ht="15.75" customHeight="1">
      <c r="A5" s="50"/>
      <c r="D5" s="18"/>
    </row>
    <row r="6" spans="1:4" s="2" customFormat="1" ht="15.75" customHeight="1">
      <c r="A6" s="23" t="s">
        <v>122</v>
      </c>
      <c r="B6" s="1" t="s">
        <v>311</v>
      </c>
      <c r="D6" s="18"/>
    </row>
    <row r="7" spans="1:4" s="2" customFormat="1" ht="15.75" customHeight="1">
      <c r="A7" s="1"/>
      <c r="D7" s="18"/>
    </row>
    <row r="8" spans="1:9" ht="15.75" customHeight="1">
      <c r="A8" s="14"/>
      <c r="B8" s="14"/>
      <c r="C8" s="73" t="s">
        <v>116</v>
      </c>
      <c r="D8" s="2"/>
      <c r="E8" s="2"/>
      <c r="F8" s="2"/>
      <c r="G8" s="2"/>
      <c r="H8" s="2"/>
      <c r="I8" s="2"/>
    </row>
    <row r="9" spans="1:9" ht="15.75" customHeight="1">
      <c r="A9" s="14"/>
      <c r="B9" s="14"/>
      <c r="C9" s="126" t="s">
        <v>69</v>
      </c>
      <c r="D9" s="126"/>
      <c r="E9" s="31" t="s">
        <v>66</v>
      </c>
      <c r="I9" s="31"/>
    </row>
    <row r="10" spans="1:7" ht="15.75" customHeight="1">
      <c r="A10" s="14"/>
      <c r="B10" s="14"/>
      <c r="C10" s="31" t="s">
        <v>71</v>
      </c>
      <c r="D10" s="31" t="s">
        <v>72</v>
      </c>
      <c r="E10" s="31" t="s">
        <v>94</v>
      </c>
      <c r="G10" s="31"/>
    </row>
    <row r="11" spans="1:9" ht="15.75" customHeight="1">
      <c r="A11" s="14"/>
      <c r="B11" s="14"/>
      <c r="C11" s="61" t="s">
        <v>70</v>
      </c>
      <c r="D11" s="31" t="s">
        <v>73</v>
      </c>
      <c r="E11" s="31" t="s">
        <v>95</v>
      </c>
      <c r="F11" s="31" t="s">
        <v>78</v>
      </c>
      <c r="G11" s="31"/>
      <c r="H11" s="31" t="s">
        <v>99</v>
      </c>
      <c r="I11" s="31" t="s">
        <v>14</v>
      </c>
    </row>
    <row r="12" spans="1:9" ht="15.75" customHeight="1">
      <c r="A12" s="14"/>
      <c r="B12" s="14"/>
      <c r="C12" s="14"/>
      <c r="D12" s="31" t="s">
        <v>74</v>
      </c>
      <c r="E12" s="31" t="s">
        <v>96</v>
      </c>
      <c r="F12" s="31" t="s">
        <v>97</v>
      </c>
      <c r="G12" s="31" t="s">
        <v>98</v>
      </c>
      <c r="H12" s="31" t="s">
        <v>100</v>
      </c>
      <c r="I12" s="31" t="s">
        <v>101</v>
      </c>
    </row>
    <row r="13" spans="1:9" ht="15.75" customHeight="1">
      <c r="A13" s="14"/>
      <c r="B13" s="14"/>
      <c r="C13" s="14"/>
      <c r="D13" s="31" t="s">
        <v>75</v>
      </c>
      <c r="E13" s="31"/>
      <c r="F13" s="31"/>
      <c r="G13" s="31"/>
      <c r="H13" s="31"/>
      <c r="I13" s="31"/>
    </row>
    <row r="14" spans="1:9" ht="15.75" customHeight="1">
      <c r="A14" s="14"/>
      <c r="B14" s="14"/>
      <c r="C14" s="14"/>
      <c r="D14" s="31"/>
      <c r="E14" s="31"/>
      <c r="F14" s="31"/>
      <c r="G14" s="31"/>
      <c r="H14" s="31"/>
      <c r="I14" s="31"/>
    </row>
    <row r="15" spans="1:9" ht="15.75" customHeight="1">
      <c r="A15" s="46"/>
      <c r="B15" s="46"/>
      <c r="C15" s="64" t="s">
        <v>15</v>
      </c>
      <c r="D15" s="64" t="s">
        <v>15</v>
      </c>
      <c r="E15" s="64" t="s">
        <v>15</v>
      </c>
      <c r="F15" s="64" t="s">
        <v>15</v>
      </c>
      <c r="G15" s="64" t="s">
        <v>15</v>
      </c>
      <c r="H15" s="64" t="s">
        <v>15</v>
      </c>
      <c r="I15" s="64" t="s">
        <v>15</v>
      </c>
    </row>
    <row r="16" spans="1:9" ht="15.75" customHeight="1">
      <c r="A16" s="14"/>
      <c r="B16" s="14"/>
      <c r="C16" s="31"/>
      <c r="D16" s="31"/>
      <c r="E16" s="31"/>
      <c r="F16" s="31"/>
      <c r="G16" s="31"/>
      <c r="H16" s="31"/>
      <c r="I16" s="31"/>
    </row>
    <row r="17" spans="1:2" ht="15.75" customHeight="1">
      <c r="A17" s="14"/>
      <c r="B17" s="43" t="s">
        <v>312</v>
      </c>
    </row>
    <row r="18" spans="1:9" ht="15.75" customHeight="1">
      <c r="A18" s="14"/>
      <c r="B18" s="14"/>
      <c r="C18" s="14"/>
      <c r="D18" s="30"/>
      <c r="E18" s="30"/>
      <c r="F18" s="30"/>
      <c r="G18" s="30"/>
      <c r="H18" s="30"/>
      <c r="I18" s="30"/>
    </row>
    <row r="19" spans="1:9" ht="15.75" customHeight="1">
      <c r="A19" s="14"/>
      <c r="B19" s="14" t="s">
        <v>141</v>
      </c>
      <c r="C19" s="7">
        <v>60490</v>
      </c>
      <c r="D19" s="40">
        <v>30831</v>
      </c>
      <c r="E19" s="48">
        <f>16179+26</f>
        <v>16205</v>
      </c>
      <c r="F19" s="35">
        <v>-8246</v>
      </c>
      <c r="G19" s="40">
        <f>SUM(C19:F19)</f>
        <v>99280</v>
      </c>
      <c r="H19" s="24">
        <v>898</v>
      </c>
      <c r="I19" s="48">
        <f>SUM(G19:H19)</f>
        <v>100178</v>
      </c>
    </row>
    <row r="20" spans="1:9" ht="15.75" customHeight="1">
      <c r="A20" s="14"/>
      <c r="B20" s="14"/>
      <c r="C20" s="7"/>
      <c r="D20" s="40"/>
      <c r="E20" s="48"/>
      <c r="F20" s="35"/>
      <c r="G20" s="40"/>
      <c r="H20" s="24"/>
      <c r="I20" s="48"/>
    </row>
    <row r="21" spans="1:9" ht="15.75" customHeight="1">
      <c r="A21" s="14"/>
      <c r="B21" s="14" t="s">
        <v>144</v>
      </c>
      <c r="C21" s="40">
        <v>0</v>
      </c>
      <c r="D21" s="40">
        <v>0</v>
      </c>
      <c r="E21" s="40">
        <v>0</v>
      </c>
      <c r="F21" s="35">
        <f>pl!H36</f>
        <v>81</v>
      </c>
      <c r="G21" s="35">
        <f>SUM(C21:F21)</f>
        <v>81</v>
      </c>
      <c r="H21" s="35">
        <f>pl!H38</f>
        <v>472</v>
      </c>
      <c r="I21" s="62">
        <f>SUM(G21:H21)</f>
        <v>553</v>
      </c>
    </row>
    <row r="22" spans="1:9" ht="15.75" customHeight="1">
      <c r="A22" s="14"/>
      <c r="B22" s="14"/>
      <c r="C22" s="40"/>
      <c r="D22" s="40"/>
      <c r="E22" s="40"/>
      <c r="F22" s="35"/>
      <c r="G22" s="35"/>
      <c r="H22" s="35"/>
      <c r="I22" s="62"/>
    </row>
    <row r="23" spans="1:9" ht="15.75" customHeight="1">
      <c r="A23" s="14"/>
      <c r="B23" s="14" t="s">
        <v>412</v>
      </c>
      <c r="C23" s="40">
        <v>0</v>
      </c>
      <c r="D23" s="40">
        <v>0</v>
      </c>
      <c r="E23" s="40">
        <v>0</v>
      </c>
      <c r="F23" s="35">
        <v>-891</v>
      </c>
      <c r="G23" s="35">
        <f>SUM(C23:F23)</f>
        <v>-891</v>
      </c>
      <c r="H23" s="35">
        <v>0</v>
      </c>
      <c r="I23" s="62">
        <f>SUM(G23:H23)</f>
        <v>-891</v>
      </c>
    </row>
    <row r="24" spans="1:9" ht="15.75" customHeight="1">
      <c r="A24" s="14"/>
      <c r="B24" s="14"/>
      <c r="C24" s="34"/>
      <c r="D24" s="34"/>
      <c r="E24" s="34"/>
      <c r="F24" s="34"/>
      <c r="G24" s="34"/>
      <c r="H24" s="34"/>
      <c r="I24" s="34"/>
    </row>
    <row r="25" spans="1:9" ht="15.75" customHeight="1" thickBot="1">
      <c r="A25" s="14"/>
      <c r="B25" s="43" t="s">
        <v>102</v>
      </c>
      <c r="C25" s="49">
        <f>SUM(C19:C21)</f>
        <v>60490</v>
      </c>
      <c r="D25" s="49">
        <f>SUM(D19:D21)</f>
        <v>30831</v>
      </c>
      <c r="E25" s="49">
        <f>SUM(E19:E21)</f>
        <v>16205</v>
      </c>
      <c r="F25" s="49">
        <f>SUM(F19:F23)</f>
        <v>-9056</v>
      </c>
      <c r="G25" s="49">
        <f>SUM(G19:G23)</f>
        <v>98470</v>
      </c>
      <c r="H25" s="49">
        <f>SUM(H19:H23)</f>
        <v>1370</v>
      </c>
      <c r="I25" s="49">
        <f>SUM(I19:I23)</f>
        <v>99840</v>
      </c>
    </row>
    <row r="26" spans="1:9" ht="15.75" customHeight="1" thickTop="1">
      <c r="A26" s="14"/>
      <c r="B26" s="14"/>
      <c r="C26" s="40"/>
      <c r="D26" s="40"/>
      <c r="E26" s="40"/>
      <c r="F26" s="40"/>
      <c r="G26" s="40"/>
      <c r="H26" s="40"/>
      <c r="I26" s="40"/>
    </row>
    <row r="27" spans="1:9" ht="15.75" customHeight="1">
      <c r="A27" s="14"/>
      <c r="B27" s="43" t="s">
        <v>313</v>
      </c>
      <c r="C27" s="43"/>
      <c r="D27" s="30"/>
      <c r="E27" s="30"/>
      <c r="F27" s="30"/>
      <c r="G27" s="30"/>
      <c r="H27" s="30"/>
      <c r="I27" s="30"/>
    </row>
    <row r="28" spans="1:9" ht="15.75" customHeight="1">
      <c r="A28" s="14"/>
      <c r="B28" s="14"/>
      <c r="C28" s="14"/>
      <c r="D28" s="30"/>
      <c r="E28" s="30"/>
      <c r="F28" s="30"/>
      <c r="G28" s="30"/>
      <c r="H28" s="30"/>
      <c r="I28" s="30"/>
    </row>
    <row r="29" spans="1:9" ht="15.75" customHeight="1">
      <c r="A29" s="14"/>
      <c r="B29" s="14" t="s">
        <v>134</v>
      </c>
      <c r="C29" s="7">
        <v>60490</v>
      </c>
      <c r="D29" s="40">
        <v>30831</v>
      </c>
      <c r="E29" s="48">
        <f>16179+26</f>
        <v>16205</v>
      </c>
      <c r="F29" s="35">
        <v>-8630</v>
      </c>
      <c r="G29" s="40">
        <f>SUM(C29:F29)</f>
        <v>98896</v>
      </c>
      <c r="H29" s="24">
        <v>471</v>
      </c>
      <c r="I29" s="48">
        <f>SUM(G29:H29)</f>
        <v>99367</v>
      </c>
    </row>
    <row r="30" spans="1:9" ht="7.5" customHeight="1">
      <c r="A30" s="14"/>
      <c r="B30" s="14"/>
      <c r="C30" s="7"/>
      <c r="D30" s="40"/>
      <c r="E30" s="48"/>
      <c r="F30" s="35"/>
      <c r="G30" s="40"/>
      <c r="H30" s="24"/>
      <c r="I30" s="48"/>
    </row>
    <row r="31" spans="1:9" ht="15.75" customHeight="1">
      <c r="A31" s="14"/>
      <c r="B31" s="14" t="s">
        <v>135</v>
      </c>
      <c r="C31" s="7"/>
      <c r="D31" s="40"/>
      <c r="E31" s="48"/>
      <c r="F31" s="35"/>
      <c r="G31" s="40"/>
      <c r="H31" s="24"/>
      <c r="I31" s="48"/>
    </row>
    <row r="32" spans="1:9" ht="15.75" customHeight="1">
      <c r="A32" s="14"/>
      <c r="B32" s="14" t="s">
        <v>136</v>
      </c>
      <c r="C32" s="81">
        <v>0</v>
      </c>
      <c r="D32" s="82">
        <v>0</v>
      </c>
      <c r="E32" s="83">
        <v>0</v>
      </c>
      <c r="F32" s="37">
        <v>-484</v>
      </c>
      <c r="G32" s="37">
        <f>SUM(C32:F32)</f>
        <v>-484</v>
      </c>
      <c r="H32" s="25">
        <v>0</v>
      </c>
      <c r="I32" s="84">
        <f>SUM(G32:H32)</f>
        <v>-484</v>
      </c>
    </row>
    <row r="33" spans="1:9" ht="6.75" customHeight="1">
      <c r="A33" s="14"/>
      <c r="B33" s="14"/>
      <c r="C33" s="7"/>
      <c r="D33" s="40"/>
      <c r="E33" s="48"/>
      <c r="F33" s="35"/>
      <c r="G33" s="40"/>
      <c r="H33" s="24"/>
      <c r="I33" s="48"/>
    </row>
    <row r="34" spans="1:9" ht="15.75" customHeight="1">
      <c r="A34" s="14"/>
      <c r="B34" s="14" t="s">
        <v>137</v>
      </c>
      <c r="C34" s="7">
        <f>SUM(C29:C32)</f>
        <v>60490</v>
      </c>
      <c r="D34" s="7">
        <f>SUM(D29:D32)</f>
        <v>30831</v>
      </c>
      <c r="E34" s="7">
        <f>SUM(E29:E32)</f>
        <v>16205</v>
      </c>
      <c r="F34" s="7">
        <f>SUM(F29:F32)</f>
        <v>-9114</v>
      </c>
      <c r="G34" s="40">
        <f>SUM(C34:F34)</f>
        <v>98412</v>
      </c>
      <c r="H34" s="24">
        <f>SUM(H29:H32)</f>
        <v>471</v>
      </c>
      <c r="I34" s="48">
        <f>SUM(G34:H34)</f>
        <v>98883</v>
      </c>
    </row>
    <row r="35" spans="1:9" ht="15.75" customHeight="1">
      <c r="A35" s="14"/>
      <c r="B35" s="14"/>
      <c r="C35" s="7"/>
      <c r="D35" s="40"/>
      <c r="E35" s="48"/>
      <c r="F35" s="35"/>
      <c r="G35" s="40"/>
      <c r="H35" s="24"/>
      <c r="I35" s="48"/>
    </row>
    <row r="36" spans="1:9" ht="15.75" customHeight="1">
      <c r="A36" s="14"/>
      <c r="B36" s="14" t="s">
        <v>314</v>
      </c>
      <c r="C36" s="40">
        <v>0</v>
      </c>
      <c r="D36" s="40">
        <v>0</v>
      </c>
      <c r="E36" s="40">
        <v>0</v>
      </c>
      <c r="F36" s="35">
        <v>247</v>
      </c>
      <c r="G36" s="35">
        <f>SUM(C36:F36)</f>
        <v>247</v>
      </c>
      <c r="H36" s="35">
        <v>98</v>
      </c>
      <c r="I36" s="62">
        <f>SUM(G36:H36)</f>
        <v>345</v>
      </c>
    </row>
    <row r="37" spans="1:9" ht="15.75" customHeight="1">
      <c r="A37" s="14"/>
      <c r="B37" s="14"/>
      <c r="C37" s="40"/>
      <c r="D37" s="40"/>
      <c r="E37" s="40"/>
      <c r="F37" s="35"/>
      <c r="G37" s="35"/>
      <c r="H37" s="35"/>
      <c r="I37" s="62"/>
    </row>
    <row r="38" spans="1:9" ht="15.75" customHeight="1">
      <c r="A38" s="14"/>
      <c r="B38" s="14" t="s">
        <v>315</v>
      </c>
      <c r="C38" s="40">
        <v>0</v>
      </c>
      <c r="D38" s="40">
        <v>0</v>
      </c>
      <c r="E38" s="40">
        <v>0</v>
      </c>
      <c r="F38" s="35">
        <v>0</v>
      </c>
      <c r="G38" s="35">
        <v>0</v>
      </c>
      <c r="H38" s="35">
        <v>668</v>
      </c>
      <c r="I38" s="62">
        <f>SUM(G38:H38)</f>
        <v>668</v>
      </c>
    </row>
    <row r="39" spans="1:9" ht="15.75" customHeight="1">
      <c r="A39" s="14"/>
      <c r="B39" s="14"/>
      <c r="C39" s="40"/>
      <c r="D39" s="40"/>
      <c r="E39" s="40"/>
      <c r="F39" s="35"/>
      <c r="G39" s="35"/>
      <c r="H39" s="35"/>
      <c r="I39" s="62"/>
    </row>
    <row r="40" spans="1:9" ht="15.75" customHeight="1">
      <c r="A40" s="14"/>
      <c r="B40" s="14" t="s">
        <v>412</v>
      </c>
      <c r="C40" s="40">
        <v>0</v>
      </c>
      <c r="D40" s="40">
        <v>0</v>
      </c>
      <c r="E40" s="40">
        <v>0</v>
      </c>
      <c r="F40" s="35">
        <v>-331</v>
      </c>
      <c r="G40" s="35">
        <f>SUM(C40:F40)</f>
        <v>-331</v>
      </c>
      <c r="H40" s="35">
        <v>0</v>
      </c>
      <c r="I40" s="62">
        <f>SUM(G40:H40)</f>
        <v>-331</v>
      </c>
    </row>
    <row r="41" spans="1:9" ht="15.75" customHeight="1">
      <c r="A41" s="14"/>
      <c r="B41" s="14"/>
      <c r="C41" s="34"/>
      <c r="D41" s="34"/>
      <c r="E41" s="34"/>
      <c r="F41" s="34"/>
      <c r="G41" s="34"/>
      <c r="H41" s="34"/>
      <c r="I41" s="34"/>
    </row>
    <row r="42" spans="1:9" ht="15.75" customHeight="1" thickBot="1">
      <c r="A42" s="14"/>
      <c r="B42" s="43" t="s">
        <v>102</v>
      </c>
      <c r="C42" s="49">
        <f>SUM(C34:C36)</f>
        <v>60490</v>
      </c>
      <c r="D42" s="49">
        <f>SUM(D34:D36)</f>
        <v>30831</v>
      </c>
      <c r="E42" s="49">
        <f>SUM(E34:E36)</f>
        <v>16205</v>
      </c>
      <c r="F42" s="49">
        <f>SUM(F34:F40)</f>
        <v>-9198</v>
      </c>
      <c r="G42" s="49">
        <f>SUM(G34:G40)</f>
        <v>98328</v>
      </c>
      <c r="H42" s="49">
        <f>SUM(H34:H40)</f>
        <v>1237</v>
      </c>
      <c r="I42" s="49">
        <f>SUM(G42:H42)</f>
        <v>99565</v>
      </c>
    </row>
    <row r="43" spans="1:9" ht="15.75" customHeight="1" thickTop="1">
      <c r="A43" s="30"/>
      <c r="B43" s="30"/>
      <c r="C43" s="30"/>
      <c r="D43" s="30"/>
      <c r="E43" s="30"/>
      <c r="F43" s="30"/>
      <c r="G43" s="30"/>
      <c r="H43" s="30"/>
      <c r="I43" s="30"/>
    </row>
    <row r="44" spans="1:9" ht="15.75" customHeight="1">
      <c r="A44" s="1" t="s">
        <v>82</v>
      </c>
      <c r="B44" s="2"/>
      <c r="C44" s="2"/>
      <c r="D44" s="2"/>
      <c r="E44" s="2"/>
      <c r="F44" s="2"/>
      <c r="G44" s="2"/>
      <c r="H44" s="2"/>
      <c r="I44" s="2"/>
    </row>
    <row r="45" spans="1:9" ht="15.75" customHeight="1">
      <c r="A45" s="1" t="s">
        <v>139</v>
      </c>
      <c r="B45" s="2"/>
      <c r="C45" s="2"/>
      <c r="D45" s="2"/>
      <c r="E45" s="2"/>
      <c r="F45" s="2"/>
      <c r="G45" s="2"/>
      <c r="H45" s="2"/>
      <c r="I45" s="2"/>
    </row>
    <row r="46" spans="1:9" ht="15.75" customHeight="1">
      <c r="A46" s="2"/>
      <c r="B46" s="2"/>
      <c r="C46" s="2"/>
      <c r="D46" s="2"/>
      <c r="E46" s="2"/>
      <c r="F46" s="2"/>
      <c r="G46" s="2"/>
      <c r="H46" s="2"/>
      <c r="I46" s="2"/>
    </row>
    <row r="47" spans="1:9" ht="15.75" customHeight="1">
      <c r="A47" s="2"/>
      <c r="B47" s="2"/>
      <c r="C47" s="2"/>
      <c r="D47" s="2"/>
      <c r="E47" s="2"/>
      <c r="F47" s="2"/>
      <c r="G47" s="2"/>
      <c r="H47" s="2"/>
      <c r="I47" s="2"/>
    </row>
    <row r="48" spans="1:9" ht="15.75" customHeight="1">
      <c r="A48" s="2"/>
      <c r="B48" s="2"/>
      <c r="C48" s="2"/>
      <c r="D48" s="2"/>
      <c r="E48" s="2"/>
      <c r="F48" s="2"/>
      <c r="G48" s="2"/>
      <c r="H48" s="2"/>
      <c r="I48" s="2"/>
    </row>
    <row r="49" spans="1:9" ht="15.75" customHeight="1">
      <c r="A49" s="2"/>
      <c r="B49" s="2"/>
      <c r="C49" s="2"/>
      <c r="D49" s="2"/>
      <c r="E49" s="2"/>
      <c r="F49" s="2"/>
      <c r="G49" s="2"/>
      <c r="H49" s="2"/>
      <c r="I49" s="2"/>
    </row>
    <row r="50" spans="1:9" ht="15.75" customHeight="1">
      <c r="A50" s="2"/>
      <c r="B50" s="2"/>
      <c r="C50" s="2"/>
      <c r="D50" s="2"/>
      <c r="E50" s="2"/>
      <c r="F50" s="2"/>
      <c r="G50" s="2"/>
      <c r="H50" s="2"/>
      <c r="I50" s="2"/>
    </row>
    <row r="51" ht="15.75" customHeight="1"/>
    <row r="52" ht="15.75" customHeight="1"/>
    <row r="53" ht="15.75" customHeight="1"/>
    <row r="54" ht="15.75" customHeight="1"/>
  </sheetData>
  <mergeCells count="1">
    <mergeCell ref="C9:D9"/>
  </mergeCells>
  <printOptions/>
  <pageMargins left="0.75" right="0" top="0.5" bottom="0" header="0" footer="0"/>
  <pageSetup horizontalDpi="600" verticalDpi="600" orientation="landscape" paperSize="9" scale="80" r:id="rId1"/>
  <headerFooter alignWithMargins="0">
    <oddFooter>&amp;C&amp;"Times New Roman,Regular"&amp;12 5</oddFooter>
  </headerFooter>
</worksheet>
</file>

<file path=xl/worksheets/sheet3.xml><?xml version="1.0" encoding="utf-8"?>
<worksheet xmlns="http://schemas.openxmlformats.org/spreadsheetml/2006/main" xmlns:r="http://schemas.openxmlformats.org/officeDocument/2006/relationships">
  <dimension ref="A1:F100"/>
  <sheetViews>
    <sheetView view="pageBreakPreview" zoomScale="60" workbookViewId="0" topLeftCell="A7">
      <selection activeCell="C75" sqref="C75"/>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53" t="s">
        <v>46</v>
      </c>
    </row>
    <row r="2" ht="15.75" customHeight="1">
      <c r="A2" s="74" t="s">
        <v>40</v>
      </c>
    </row>
    <row r="3" ht="15.75" customHeight="1">
      <c r="A3" s="50"/>
    </row>
    <row r="4" ht="15.75" customHeight="1">
      <c r="A4" s="52" t="s">
        <v>117</v>
      </c>
    </row>
    <row r="5" ht="15.75" customHeight="1">
      <c r="A5" s="18"/>
    </row>
    <row r="6" spans="1:6" ht="15.75" customHeight="1">
      <c r="A6" s="2" t="s">
        <v>123</v>
      </c>
      <c r="B6" s="77" t="s">
        <v>316</v>
      </c>
      <c r="C6" s="77"/>
      <c r="D6" s="77"/>
      <c r="E6" s="77"/>
      <c r="F6" s="77"/>
    </row>
    <row r="7" spans="1:5" ht="15.75" customHeight="1">
      <c r="A7" s="30"/>
      <c r="B7" s="30"/>
      <c r="C7" s="30"/>
      <c r="D7" s="31"/>
      <c r="E7" s="39"/>
    </row>
    <row r="8" spans="1:6" ht="15.75" customHeight="1">
      <c r="A8" s="30"/>
      <c r="B8" s="30"/>
      <c r="C8" s="30"/>
      <c r="D8" s="78" t="s">
        <v>125</v>
      </c>
      <c r="E8" s="31"/>
      <c r="F8" s="31"/>
    </row>
    <row r="9" spans="1:6" ht="15.75" customHeight="1">
      <c r="A9" s="30"/>
      <c r="B9" s="30"/>
      <c r="C9" s="30"/>
      <c r="D9" s="12" t="s">
        <v>124</v>
      </c>
      <c r="E9" s="31"/>
      <c r="F9" s="12" t="s">
        <v>124</v>
      </c>
    </row>
    <row r="10" spans="1:6" ht="15.75" customHeight="1">
      <c r="A10" s="30"/>
      <c r="B10" s="30"/>
      <c r="C10" s="32" t="s">
        <v>120</v>
      </c>
      <c r="D10" s="70" t="s">
        <v>317</v>
      </c>
      <c r="E10" s="31"/>
      <c r="F10" s="70" t="s">
        <v>143</v>
      </c>
    </row>
    <row r="11" spans="1:6" ht="15.75" customHeight="1">
      <c r="A11" s="30"/>
      <c r="B11" s="30"/>
      <c r="C11" s="30"/>
      <c r="D11" s="33" t="s">
        <v>15</v>
      </c>
      <c r="E11" s="33"/>
      <c r="F11" s="33" t="s">
        <v>15</v>
      </c>
    </row>
    <row r="12" spans="1:6" s="60" customFormat="1" ht="18" customHeight="1">
      <c r="A12" s="68" t="s">
        <v>103</v>
      </c>
      <c r="B12" s="66"/>
      <c r="C12" s="66"/>
      <c r="D12" s="67"/>
      <c r="E12" s="67"/>
      <c r="F12" s="67"/>
    </row>
    <row r="13" spans="1:6" ht="15.75" customHeight="1">
      <c r="A13" s="30"/>
      <c r="B13" s="30"/>
      <c r="C13" s="30"/>
      <c r="D13" s="33"/>
      <c r="E13" s="33"/>
      <c r="F13" s="33"/>
    </row>
    <row r="14" spans="1:6" ht="15.75" customHeight="1">
      <c r="A14" s="69" t="s">
        <v>104</v>
      </c>
      <c r="B14" s="30"/>
      <c r="C14" s="30"/>
      <c r="D14" s="30"/>
      <c r="E14" s="30"/>
      <c r="F14" s="30"/>
    </row>
    <row r="15" spans="1:6" ht="15.75" customHeight="1">
      <c r="A15" s="69"/>
      <c r="B15" s="30"/>
      <c r="C15" s="30"/>
      <c r="D15" s="30"/>
      <c r="E15" s="30"/>
      <c r="F15" s="30"/>
    </row>
    <row r="16" spans="1:6" ht="15.75" customHeight="1">
      <c r="A16" s="30" t="s">
        <v>41</v>
      </c>
      <c r="B16" s="30"/>
      <c r="C16" s="33" t="s">
        <v>409</v>
      </c>
      <c r="D16" s="35">
        <v>3009</v>
      </c>
      <c r="E16" s="35"/>
      <c r="F16" s="35">
        <v>6711</v>
      </c>
    </row>
    <row r="17" spans="1:6" ht="15.75" customHeight="1">
      <c r="A17" s="30" t="s">
        <v>150</v>
      </c>
      <c r="B17" s="30"/>
      <c r="C17" s="30"/>
      <c r="D17" s="35">
        <v>13427</v>
      </c>
      <c r="E17" s="35"/>
      <c r="F17" s="35">
        <v>13124</v>
      </c>
    </row>
    <row r="18" spans="1:6" ht="15.75" customHeight="1">
      <c r="A18" s="30" t="s">
        <v>133</v>
      </c>
      <c r="B18" s="30"/>
      <c r="C18" s="30"/>
      <c r="D18" s="35">
        <v>80592</v>
      </c>
      <c r="E18" s="35"/>
      <c r="F18" s="35">
        <v>76399</v>
      </c>
    </row>
    <row r="19" spans="1:6" ht="15.75" customHeight="1">
      <c r="A19" s="30"/>
      <c r="B19" s="30"/>
      <c r="C19" s="30"/>
      <c r="D19" s="79">
        <f>SUM(D16:D18)</f>
        <v>97028</v>
      </c>
      <c r="E19" s="35"/>
      <c r="F19" s="79">
        <f>SUM(F16:F18)</f>
        <v>96234</v>
      </c>
    </row>
    <row r="20" spans="1:6" ht="15.75" customHeight="1">
      <c r="A20" s="69" t="s">
        <v>42</v>
      </c>
      <c r="B20" s="30"/>
      <c r="C20" s="30"/>
      <c r="D20" s="35"/>
      <c r="E20" s="35"/>
      <c r="F20" s="35"/>
    </row>
    <row r="21" spans="1:6" ht="15.75" customHeight="1">
      <c r="A21" s="69"/>
      <c r="B21" s="30"/>
      <c r="C21" s="30"/>
      <c r="D21" s="35"/>
      <c r="E21" s="35"/>
      <c r="F21" s="35"/>
    </row>
    <row r="22" spans="1:6" ht="15.75" customHeight="1">
      <c r="A22" s="30" t="s">
        <v>105</v>
      </c>
      <c r="B22" s="30"/>
      <c r="C22" s="30"/>
      <c r="D22" s="35">
        <v>9286</v>
      </c>
      <c r="E22" s="35"/>
      <c r="F22" s="35">
        <v>9304</v>
      </c>
    </row>
    <row r="23" spans="1:6" ht="15.75" customHeight="1">
      <c r="A23" s="30" t="s">
        <v>146</v>
      </c>
      <c r="B23" s="30"/>
      <c r="C23" s="30"/>
      <c r="D23" s="35">
        <v>8807</v>
      </c>
      <c r="E23" s="35"/>
      <c r="F23" s="35">
        <v>9933</v>
      </c>
    </row>
    <row r="24" spans="1:6" ht="15.75" customHeight="1">
      <c r="A24" s="30" t="s">
        <v>145</v>
      </c>
      <c r="B24" s="30"/>
      <c r="C24" s="30"/>
      <c r="D24" s="35">
        <f>2686+4007</f>
        <v>6693</v>
      </c>
      <c r="E24" s="35"/>
      <c r="F24" s="35">
        <f>4393-538</f>
        <v>3855</v>
      </c>
    </row>
    <row r="25" spans="1:6" ht="15.75" customHeight="1">
      <c r="A25" s="30" t="s">
        <v>147</v>
      </c>
      <c r="B25" s="30"/>
      <c r="C25" s="30"/>
      <c r="D25" s="35">
        <v>541</v>
      </c>
      <c r="E25" s="35"/>
      <c r="F25" s="35">
        <v>538</v>
      </c>
    </row>
    <row r="26" spans="1:6" ht="15.75" customHeight="1">
      <c r="A26" s="30" t="s">
        <v>43</v>
      </c>
      <c r="B26" s="30"/>
      <c r="C26" s="30"/>
      <c r="D26" s="35">
        <v>5947</v>
      </c>
      <c r="E26" s="35"/>
      <c r="F26" s="35">
        <v>10137</v>
      </c>
    </row>
    <row r="27" spans="1:6" ht="15.75" customHeight="1">
      <c r="A27" s="30" t="s">
        <v>20</v>
      </c>
      <c r="B27" s="30"/>
      <c r="C27" s="30"/>
      <c r="D27" s="35">
        <v>717</v>
      </c>
      <c r="E27" s="35"/>
      <c r="F27" s="35">
        <v>2674</v>
      </c>
    </row>
    <row r="28" spans="1:6" ht="15.75" customHeight="1">
      <c r="A28" s="30"/>
      <c r="B28" s="30"/>
      <c r="C28" s="30"/>
      <c r="D28" s="79">
        <f>SUM(D22:D27)</f>
        <v>31991</v>
      </c>
      <c r="E28" s="35"/>
      <c r="F28" s="79">
        <f>SUM(F22:F27)</f>
        <v>36441</v>
      </c>
    </row>
    <row r="29" spans="1:6" ht="15.75" customHeight="1">
      <c r="A29" s="30"/>
      <c r="B29" s="30"/>
      <c r="C29" s="30"/>
      <c r="D29" s="35"/>
      <c r="E29" s="35"/>
      <c r="F29" s="35"/>
    </row>
    <row r="30" spans="1:6" ht="15.75" customHeight="1" thickBot="1">
      <c r="A30" s="32" t="s">
        <v>106</v>
      </c>
      <c r="B30" s="30"/>
      <c r="C30" s="30"/>
      <c r="D30" s="44">
        <f>D28+D19</f>
        <v>129019</v>
      </c>
      <c r="E30" s="35"/>
      <c r="F30" s="44">
        <f>F28+F19</f>
        <v>132675</v>
      </c>
    </row>
    <row r="31" spans="1:6" ht="15.75" customHeight="1">
      <c r="A31" s="32"/>
      <c r="B31" s="30"/>
      <c r="C31" s="30"/>
      <c r="D31" s="35"/>
      <c r="E31" s="35"/>
      <c r="F31" s="35"/>
    </row>
    <row r="32" spans="1:6" ht="15.75" customHeight="1">
      <c r="A32" s="32"/>
      <c r="B32" s="30"/>
      <c r="C32" s="30"/>
      <c r="D32" s="35"/>
      <c r="E32" s="35"/>
      <c r="F32" s="35"/>
    </row>
    <row r="33" spans="1:6" ht="15.75" customHeight="1">
      <c r="A33" s="32"/>
      <c r="B33" s="30"/>
      <c r="C33" s="30"/>
      <c r="D33" s="35"/>
      <c r="E33" s="35"/>
      <c r="F33" s="35"/>
    </row>
    <row r="34" spans="1:6" ht="15.75" customHeight="1">
      <c r="A34" s="32"/>
      <c r="B34" s="30"/>
      <c r="C34" s="30"/>
      <c r="D34" s="35"/>
      <c r="E34" s="35"/>
      <c r="F34" s="35"/>
    </row>
    <row r="35" spans="1:6" ht="15.75" customHeight="1">
      <c r="A35" s="32"/>
      <c r="B35" s="30"/>
      <c r="C35" s="30"/>
      <c r="D35" s="35"/>
      <c r="E35" s="35"/>
      <c r="F35" s="35"/>
    </row>
    <row r="36" spans="1:6" ht="15.75" customHeight="1">
      <c r="A36" s="32"/>
      <c r="B36" s="30"/>
      <c r="C36" s="30"/>
      <c r="D36" s="35"/>
      <c r="E36" s="35"/>
      <c r="F36" s="35"/>
    </row>
    <row r="37" spans="1:6" ht="15.75" customHeight="1">
      <c r="A37" s="32"/>
      <c r="B37" s="30"/>
      <c r="C37" s="30"/>
      <c r="D37" s="35"/>
      <c r="E37" s="35"/>
      <c r="F37" s="35"/>
    </row>
    <row r="38" spans="1:6" ht="15.75" customHeight="1">
      <c r="A38" s="1" t="s">
        <v>126</v>
      </c>
      <c r="B38" s="30"/>
      <c r="C38" s="30"/>
      <c r="D38" s="35"/>
      <c r="E38" s="35"/>
      <c r="F38" s="35"/>
    </row>
    <row r="39" spans="1:6" ht="15.75" customHeight="1">
      <c r="A39" s="1" t="s">
        <v>142</v>
      </c>
      <c r="B39" s="30"/>
      <c r="C39" s="30"/>
      <c r="D39" s="35"/>
      <c r="E39" s="35"/>
      <c r="F39" s="35"/>
    </row>
    <row r="40" spans="1:6" ht="15.75" customHeight="1">
      <c r="A40" s="32"/>
      <c r="B40" s="30"/>
      <c r="C40" s="30"/>
      <c r="D40" s="35"/>
      <c r="E40" s="35"/>
      <c r="F40" s="35"/>
    </row>
    <row r="41" spans="1:6" ht="15.75" customHeight="1">
      <c r="A41" s="30"/>
      <c r="B41" s="30"/>
      <c r="C41" s="30"/>
      <c r="D41" s="35"/>
      <c r="E41" s="35"/>
      <c r="F41" s="35"/>
    </row>
    <row r="42" ht="15.75" customHeight="1">
      <c r="A42" s="53" t="s">
        <v>46</v>
      </c>
    </row>
    <row r="43" ht="15.75" customHeight="1">
      <c r="A43" s="74" t="s">
        <v>40</v>
      </c>
    </row>
    <row r="44" ht="15.75" customHeight="1">
      <c r="A44" s="50"/>
    </row>
    <row r="45" ht="15.75" customHeight="1">
      <c r="A45" s="52" t="s">
        <v>117</v>
      </c>
    </row>
    <row r="46" ht="15.75" customHeight="1">
      <c r="A46" s="18"/>
    </row>
    <row r="47" spans="1:6" ht="15.75" customHeight="1">
      <c r="A47" s="2" t="s">
        <v>123</v>
      </c>
      <c r="B47" s="77" t="s">
        <v>316</v>
      </c>
      <c r="C47" s="77"/>
      <c r="D47" s="77"/>
      <c r="E47" s="77"/>
      <c r="F47" s="77"/>
    </row>
    <row r="48" spans="1:5" ht="15.75" customHeight="1">
      <c r="A48" s="30"/>
      <c r="B48" s="30"/>
      <c r="C48" s="30"/>
      <c r="D48" s="31"/>
      <c r="E48" s="39"/>
    </row>
    <row r="49" spans="1:6" ht="15.75" customHeight="1">
      <c r="A49" s="30"/>
      <c r="B49" s="30"/>
      <c r="C49" s="30"/>
      <c r="D49" s="78" t="s">
        <v>125</v>
      </c>
      <c r="E49" s="31"/>
      <c r="F49" s="31"/>
    </row>
    <row r="50" spans="1:6" ht="15.75" customHeight="1">
      <c r="A50" s="30"/>
      <c r="B50" s="30"/>
      <c r="C50" s="30"/>
      <c r="D50" s="12" t="s">
        <v>124</v>
      </c>
      <c r="E50" s="31"/>
      <c r="F50" s="12" t="s">
        <v>124</v>
      </c>
    </row>
    <row r="51" spans="1:6" ht="15.75" customHeight="1">
      <c r="A51" s="30"/>
      <c r="B51" s="30"/>
      <c r="C51" s="32" t="s">
        <v>120</v>
      </c>
      <c r="D51" s="70" t="s">
        <v>317</v>
      </c>
      <c r="E51" s="31"/>
      <c r="F51" s="70" t="s">
        <v>143</v>
      </c>
    </row>
    <row r="52" spans="1:6" ht="15.75" customHeight="1">
      <c r="A52" s="30"/>
      <c r="B52" s="30"/>
      <c r="C52" s="30"/>
      <c r="D52" s="33" t="s">
        <v>15</v>
      </c>
      <c r="E52" s="33"/>
      <c r="F52" s="33" t="s">
        <v>15</v>
      </c>
    </row>
    <row r="53" spans="1:6" ht="15.75" customHeight="1">
      <c r="A53" s="68" t="s">
        <v>107</v>
      </c>
      <c r="B53" s="30"/>
      <c r="C53" s="30"/>
      <c r="D53" s="33"/>
      <c r="E53" s="33"/>
      <c r="F53" s="33"/>
    </row>
    <row r="54" spans="1:6" ht="15.75" customHeight="1">
      <c r="A54" s="30"/>
      <c r="B54" s="30"/>
      <c r="C54" s="30"/>
      <c r="D54" s="33"/>
      <c r="E54" s="33"/>
      <c r="F54" s="33"/>
    </row>
    <row r="55" spans="1:6" ht="15.75" customHeight="1">
      <c r="A55" s="36" t="s">
        <v>108</v>
      </c>
      <c r="B55" s="30"/>
      <c r="C55" s="30"/>
      <c r="D55" s="35"/>
      <c r="E55" s="35"/>
      <c r="F55" s="35"/>
    </row>
    <row r="56" spans="1:6" ht="15.75" customHeight="1">
      <c r="A56" s="30"/>
      <c r="B56" s="30"/>
      <c r="C56" s="30"/>
      <c r="D56" s="35"/>
      <c r="E56" s="35"/>
      <c r="F56" s="35"/>
    </row>
    <row r="57" spans="1:6" ht="15.75" customHeight="1">
      <c r="A57" s="30" t="s">
        <v>5</v>
      </c>
      <c r="B57" s="30"/>
      <c r="C57" s="30"/>
      <c r="D57" s="35">
        <v>91321</v>
      </c>
      <c r="E57" s="35"/>
      <c r="F57" s="35">
        <v>91321</v>
      </c>
    </row>
    <row r="58" spans="1:6" ht="15.75" customHeight="1">
      <c r="A58" s="30" t="s">
        <v>6</v>
      </c>
      <c r="B58" s="30"/>
      <c r="C58" s="30"/>
      <c r="D58" s="37">
        <v>7149</v>
      </c>
      <c r="E58" s="35"/>
      <c r="F58" s="37">
        <f>16179+26-8246</f>
        <v>7959</v>
      </c>
    </row>
    <row r="59" spans="1:6" ht="15.75" customHeight="1">
      <c r="A59" s="30"/>
      <c r="B59" s="30"/>
      <c r="C59" s="30"/>
      <c r="D59" s="35"/>
      <c r="E59" s="35"/>
      <c r="F59" s="35"/>
    </row>
    <row r="60" spans="1:6" ht="15.75" customHeight="1">
      <c r="A60" s="30" t="s">
        <v>128</v>
      </c>
      <c r="B60" s="30"/>
      <c r="C60" s="30"/>
      <c r="D60" s="35">
        <f>SUM(D57:D59)</f>
        <v>98470</v>
      </c>
      <c r="E60" s="35"/>
      <c r="F60" s="35">
        <f>SUM(F57:F59)</f>
        <v>99280</v>
      </c>
    </row>
    <row r="61" spans="1:6" ht="15.75" customHeight="1">
      <c r="A61" s="30" t="s">
        <v>7</v>
      </c>
      <c r="B61" s="30"/>
      <c r="C61" s="30"/>
      <c r="D61" s="35">
        <v>1370</v>
      </c>
      <c r="E61" s="35"/>
      <c r="F61" s="35">
        <v>898</v>
      </c>
    </row>
    <row r="62" spans="1:6" ht="15.75" customHeight="1">
      <c r="A62" s="30"/>
      <c r="B62" s="30"/>
      <c r="C62" s="30"/>
      <c r="D62" s="35"/>
      <c r="E62" s="35"/>
      <c r="F62" s="35"/>
    </row>
    <row r="63" spans="1:6" ht="15.75" customHeight="1" thickBot="1">
      <c r="A63" s="32" t="s">
        <v>109</v>
      </c>
      <c r="B63" s="30"/>
      <c r="C63" s="30"/>
      <c r="D63" s="44">
        <f>SUM(D60:D61)</f>
        <v>99840</v>
      </c>
      <c r="E63" s="35"/>
      <c r="F63" s="44">
        <f>SUM(F60:F61)</f>
        <v>100178</v>
      </c>
    </row>
    <row r="64" spans="1:6" ht="15.75" customHeight="1">
      <c r="A64" s="30"/>
      <c r="B64" s="30"/>
      <c r="C64" s="30"/>
      <c r="D64" s="35"/>
      <c r="E64" s="35"/>
      <c r="F64" s="35"/>
    </row>
    <row r="65" spans="1:6" ht="15.75" customHeight="1">
      <c r="A65" s="36" t="s">
        <v>110</v>
      </c>
      <c r="B65" s="30"/>
      <c r="C65" s="30"/>
      <c r="D65" s="35"/>
      <c r="E65" s="35"/>
      <c r="F65" s="35"/>
    </row>
    <row r="66" spans="1:6" ht="15.75" customHeight="1">
      <c r="A66" s="30"/>
      <c r="B66" s="30"/>
      <c r="C66" s="30"/>
      <c r="D66" s="35"/>
      <c r="E66" s="35"/>
      <c r="F66" s="35"/>
    </row>
    <row r="67" spans="1:6" ht="15.75" customHeight="1">
      <c r="A67" s="30" t="s">
        <v>45</v>
      </c>
      <c r="B67" s="30"/>
      <c r="C67" s="33"/>
      <c r="D67" s="35">
        <v>7709</v>
      </c>
      <c r="E67" s="35"/>
      <c r="F67" s="35">
        <v>7738</v>
      </c>
    </row>
    <row r="68" spans="1:6" ht="15.75" customHeight="1">
      <c r="A68" s="30" t="s">
        <v>289</v>
      </c>
      <c r="B68" s="30"/>
      <c r="C68" s="33" t="s">
        <v>410</v>
      </c>
      <c r="D68" s="35">
        <v>8000</v>
      </c>
      <c r="E68" s="35"/>
      <c r="F68" s="35">
        <v>11000</v>
      </c>
    </row>
    <row r="69" spans="1:6" ht="15.75" customHeight="1" thickBot="1">
      <c r="A69" s="32"/>
      <c r="B69" s="32"/>
      <c r="C69" s="32"/>
      <c r="D69" s="44">
        <f>SUM(D67:D68)</f>
        <v>15709</v>
      </c>
      <c r="E69" s="35"/>
      <c r="F69" s="44">
        <f>SUM(F67:F68)</f>
        <v>18738</v>
      </c>
    </row>
    <row r="70" spans="1:6" ht="15.75" customHeight="1">
      <c r="A70" s="30"/>
      <c r="B70" s="30"/>
      <c r="C70" s="30"/>
      <c r="D70" s="35"/>
      <c r="E70" s="35"/>
      <c r="F70" s="35"/>
    </row>
    <row r="71" spans="1:6" ht="15.75" customHeight="1">
      <c r="A71" s="36" t="s">
        <v>44</v>
      </c>
      <c r="B71" s="30"/>
      <c r="C71" s="30"/>
      <c r="D71" s="35"/>
      <c r="E71" s="35"/>
      <c r="F71" s="35"/>
    </row>
    <row r="72" spans="1:6" ht="15.75" customHeight="1">
      <c r="A72" s="36"/>
      <c r="B72" s="30"/>
      <c r="C72" s="30"/>
      <c r="D72" s="35"/>
      <c r="E72" s="35"/>
      <c r="F72" s="35"/>
    </row>
    <row r="73" spans="1:6" ht="15.75" customHeight="1">
      <c r="A73" s="71" t="s">
        <v>111</v>
      </c>
      <c r="B73" s="30"/>
      <c r="C73" s="30"/>
      <c r="D73" s="35">
        <f>2366+6956</f>
        <v>9322</v>
      </c>
      <c r="E73" s="35"/>
      <c r="F73" s="35">
        <v>10011</v>
      </c>
    </row>
    <row r="74" spans="1:6" ht="15.75" customHeight="1">
      <c r="A74" s="30" t="s">
        <v>290</v>
      </c>
      <c r="B74" s="30"/>
      <c r="C74" s="33" t="s">
        <v>410</v>
      </c>
      <c r="D74" s="35">
        <v>4148</v>
      </c>
      <c r="E74" s="35"/>
      <c r="F74" s="35">
        <v>3748</v>
      </c>
    </row>
    <row r="75" spans="1:6" ht="15.75" customHeight="1">
      <c r="A75" s="30"/>
      <c r="B75" s="30"/>
      <c r="C75" s="30"/>
      <c r="D75" s="79">
        <f>SUM(D73:D74)</f>
        <v>13470</v>
      </c>
      <c r="E75" s="35"/>
      <c r="F75" s="79">
        <f>SUM(F73:F74)</f>
        <v>13759</v>
      </c>
    </row>
    <row r="76" spans="1:6" ht="15.75" customHeight="1">
      <c r="A76" s="30"/>
      <c r="B76" s="30"/>
      <c r="C76" s="30"/>
      <c r="D76" s="35"/>
      <c r="E76" s="35"/>
      <c r="F76" s="35"/>
    </row>
    <row r="77" spans="1:6" ht="15.75" customHeight="1">
      <c r="A77" s="30" t="s">
        <v>112</v>
      </c>
      <c r="B77" s="30"/>
      <c r="C77" s="30"/>
      <c r="D77" s="35">
        <f>D75+D69</f>
        <v>29179</v>
      </c>
      <c r="E77" s="35"/>
      <c r="F77" s="35">
        <f>F75+F69</f>
        <v>32497</v>
      </c>
    </row>
    <row r="78" spans="1:6" ht="15.75" customHeight="1">
      <c r="A78" s="30"/>
      <c r="B78" s="30"/>
      <c r="C78" s="30"/>
      <c r="D78" s="35"/>
      <c r="E78" s="35"/>
      <c r="F78" s="35"/>
    </row>
    <row r="79" spans="1:6" ht="18" customHeight="1" thickBot="1">
      <c r="A79" s="68" t="s">
        <v>113</v>
      </c>
      <c r="B79" s="32"/>
      <c r="C79" s="32"/>
      <c r="D79" s="44">
        <f>D77+D63</f>
        <v>129019</v>
      </c>
      <c r="E79" s="35"/>
      <c r="F79" s="44">
        <f>F77+F63</f>
        <v>132675</v>
      </c>
    </row>
    <row r="80" spans="1:6" ht="15.75" customHeight="1">
      <c r="A80" s="30"/>
      <c r="B80" s="30"/>
      <c r="C80" s="30"/>
      <c r="D80" s="35"/>
      <c r="E80" s="35"/>
      <c r="F80" s="35"/>
    </row>
    <row r="81" spans="1:6" ht="15.75" customHeight="1">
      <c r="A81" s="30" t="s">
        <v>114</v>
      </c>
      <c r="B81" s="30"/>
      <c r="C81" s="30"/>
      <c r="D81" s="38"/>
      <c r="E81" s="40"/>
      <c r="F81" s="38"/>
    </row>
    <row r="82" spans="1:6" ht="15.75" customHeight="1" thickBot="1">
      <c r="A82" s="30" t="s">
        <v>115</v>
      </c>
      <c r="B82" s="30"/>
      <c r="C82" s="30"/>
      <c r="D82" s="72">
        <f>D60/60490</f>
        <v>1.6278723755992726</v>
      </c>
      <c r="E82" s="40"/>
      <c r="F82" s="72">
        <f>F60/60490</f>
        <v>1.6412630186807737</v>
      </c>
    </row>
    <row r="83" spans="1:6" ht="15.75" customHeight="1">
      <c r="A83" s="30"/>
      <c r="B83" s="30"/>
      <c r="C83" s="30"/>
      <c r="D83" s="38"/>
      <c r="E83" s="40"/>
      <c r="F83" s="38"/>
    </row>
    <row r="84" spans="1:6" ht="15.75" customHeight="1">
      <c r="A84" s="1" t="s">
        <v>126</v>
      </c>
      <c r="B84" s="14"/>
      <c r="C84" s="14"/>
      <c r="D84" s="41"/>
      <c r="E84" s="14"/>
      <c r="F84" s="41"/>
    </row>
    <row r="85" spans="1:6" ht="15.75" customHeight="1">
      <c r="A85" s="1" t="s">
        <v>142</v>
      </c>
      <c r="B85" s="14"/>
      <c r="C85" s="14"/>
      <c r="D85" s="14"/>
      <c r="E85" s="14"/>
      <c r="F85" s="14"/>
    </row>
    <row r="86" spans="1:6" ht="15.75" customHeight="1">
      <c r="A86" s="14"/>
      <c r="B86" s="14"/>
      <c r="C86" s="14"/>
      <c r="D86" s="14"/>
      <c r="E86" s="14"/>
      <c r="F86" s="14"/>
    </row>
    <row r="87" spans="1:6" ht="15.75" customHeight="1">
      <c r="A87" s="14"/>
      <c r="B87" s="14"/>
      <c r="C87" s="14"/>
      <c r="D87" s="14"/>
      <c r="E87" s="14"/>
      <c r="F87" s="14"/>
    </row>
    <row r="88" spans="1:6" ht="15.75" customHeight="1">
      <c r="A88" s="14"/>
      <c r="B88" s="14"/>
      <c r="C88" s="14"/>
      <c r="D88" s="14"/>
      <c r="E88" s="14"/>
      <c r="F88" s="14"/>
    </row>
    <row r="89" spans="1:6" ht="15.75" customHeight="1">
      <c r="A89" s="14"/>
      <c r="B89" s="14"/>
      <c r="C89" s="14"/>
      <c r="D89" s="14"/>
      <c r="E89" s="14"/>
      <c r="F89" s="14"/>
    </row>
    <row r="90" spans="1:6" ht="15.75" customHeight="1">
      <c r="A90" s="14"/>
      <c r="B90" s="14"/>
      <c r="C90" s="14"/>
      <c r="D90" s="14"/>
      <c r="E90" s="14"/>
      <c r="F90" s="14"/>
    </row>
    <row r="91" spans="1:6" ht="15.75" customHeight="1">
      <c r="A91" s="14"/>
      <c r="B91" s="14"/>
      <c r="C91" s="14"/>
      <c r="D91" s="14"/>
      <c r="E91" s="14"/>
      <c r="F91" s="14"/>
    </row>
    <row r="92" spans="1:6" ht="15.75" customHeight="1">
      <c r="A92" s="14"/>
      <c r="B92" s="14"/>
      <c r="C92" s="14"/>
      <c r="D92" s="14"/>
      <c r="E92" s="14"/>
      <c r="F92" s="14"/>
    </row>
    <row r="93" spans="1:6" ht="15.75" customHeight="1">
      <c r="A93" s="14"/>
      <c r="B93" s="14"/>
      <c r="C93" s="14"/>
      <c r="D93" s="14"/>
      <c r="E93" s="14"/>
      <c r="F93" s="14"/>
    </row>
    <row r="94" spans="1:6" ht="15.75" customHeight="1">
      <c r="A94" s="14"/>
      <c r="B94" s="14"/>
      <c r="C94" s="14"/>
      <c r="D94" s="14"/>
      <c r="E94" s="14"/>
      <c r="F94" s="14"/>
    </row>
    <row r="95" spans="1:6" ht="15.75" customHeight="1">
      <c r="A95" s="14"/>
      <c r="B95" s="14"/>
      <c r="C95" s="14"/>
      <c r="D95" s="14"/>
      <c r="E95" s="14"/>
      <c r="F95" s="14"/>
    </row>
    <row r="96" spans="1:6" ht="15.75" customHeight="1">
      <c r="A96" s="14"/>
      <c r="B96" s="14"/>
      <c r="C96" s="14"/>
      <c r="D96" s="14"/>
      <c r="E96" s="14"/>
      <c r="F96" s="14"/>
    </row>
    <row r="97" spans="1:6" ht="15.75" customHeight="1">
      <c r="A97" s="14"/>
      <c r="B97" s="14"/>
      <c r="C97" s="14"/>
      <c r="D97" s="14"/>
      <c r="E97" s="14"/>
      <c r="F97" s="14"/>
    </row>
    <row r="98" spans="1:6" ht="15.75" customHeight="1">
      <c r="A98" s="14"/>
      <c r="B98" s="14"/>
      <c r="C98" s="14"/>
      <c r="D98" s="14"/>
      <c r="E98" s="14"/>
      <c r="F98" s="14"/>
    </row>
    <row r="99" spans="1:6" ht="15.75" customHeight="1">
      <c r="A99" s="14"/>
      <c r="B99" s="14"/>
      <c r="C99" s="14"/>
      <c r="D99" s="14"/>
      <c r="E99" s="14"/>
      <c r="F99" s="14"/>
    </row>
    <row r="100" spans="1:6" ht="15.75" customHeight="1">
      <c r="A100" s="14"/>
      <c r="B100" s="14"/>
      <c r="C100" s="14"/>
      <c r="D100" s="14"/>
      <c r="E100" s="14"/>
      <c r="F100" s="14"/>
    </row>
  </sheetData>
  <printOptions/>
  <pageMargins left="0.75" right="0" top="1" bottom="0.5" header="0" footer="0"/>
  <pageSetup firstPageNumber="2" useFirstPageNumber="1" horizontalDpi="600" verticalDpi="600" orientation="portrait" paperSize="9" r:id="rId1"/>
  <headerFooter alignWithMargins="0">
    <oddFooter>&amp;C&amp;"Times New Roman,Regular"&amp;12&amp;P</oddFoot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N68"/>
  <sheetViews>
    <sheetView view="pageBreakPreview" zoomScale="75" zoomScaleNormal="75" zoomScaleSheetLayoutView="75" workbookViewId="0" topLeftCell="A45">
      <selection activeCell="E41" sqref="E41"/>
    </sheetView>
  </sheetViews>
  <sheetFormatPr defaultColWidth="9.140625" defaultRowHeight="12.75"/>
  <cols>
    <col min="1" max="1" width="2.8515625" style="2" customWidth="1"/>
    <col min="2" max="2" width="3.8515625" style="2" customWidth="1"/>
    <col min="3" max="3" width="9.8515625" style="2" customWidth="1"/>
    <col min="4" max="4" width="46.00390625" style="2" customWidth="1"/>
    <col min="5" max="5" width="15.00390625" style="28" customWidth="1"/>
    <col min="6" max="6" width="3.8515625" style="28" customWidth="1"/>
    <col min="7" max="7" width="17.00390625" style="2" customWidth="1"/>
    <col min="8" max="8" width="3.8515625" style="2" customWidth="1"/>
    <col min="9" max="9" width="4.28125" style="2" hidden="1" customWidth="1"/>
    <col min="10" max="10" width="10.57421875" style="2" hidden="1" customWidth="1"/>
    <col min="11" max="12" width="10.00390625" style="2" hidden="1" customWidth="1"/>
    <col min="13" max="13" width="10.421875" style="2" hidden="1" customWidth="1"/>
    <col min="14" max="14" width="21.140625" style="2" customWidth="1"/>
    <col min="15" max="16384" width="9.140625" style="2" customWidth="1"/>
  </cols>
  <sheetData>
    <row r="1" spans="2:6" ht="18.75" customHeight="1">
      <c r="B1" s="53" t="s">
        <v>46</v>
      </c>
      <c r="C1" s="60"/>
      <c r="D1" s="60"/>
      <c r="E1" s="60"/>
      <c r="F1" s="60"/>
    </row>
    <row r="2" spans="2:6" ht="15.75" customHeight="1">
      <c r="B2" s="74" t="s">
        <v>40</v>
      </c>
      <c r="E2" s="2"/>
      <c r="F2" s="2"/>
    </row>
    <row r="3" spans="2:6" ht="15.75" customHeight="1">
      <c r="B3" s="74"/>
      <c r="E3" s="2"/>
      <c r="F3" s="2"/>
    </row>
    <row r="4" spans="2:6" ht="15.75" customHeight="1">
      <c r="B4" s="52" t="s">
        <v>117</v>
      </c>
      <c r="E4" s="2"/>
      <c r="F4" s="2"/>
    </row>
    <row r="5" spans="2:3" ht="15.75" customHeight="1">
      <c r="B5" s="18"/>
      <c r="C5" s="18"/>
    </row>
    <row r="6" spans="1:3" ht="15.75" customHeight="1">
      <c r="A6" s="2" t="s">
        <v>127</v>
      </c>
      <c r="B6" s="52" t="s">
        <v>318</v>
      </c>
      <c r="C6" s="18"/>
    </row>
    <row r="7" spans="2:8" ht="15.75">
      <c r="B7" s="14"/>
      <c r="C7" s="14"/>
      <c r="D7" s="14"/>
      <c r="E7" s="31"/>
      <c r="F7" s="33"/>
      <c r="H7" s="33"/>
    </row>
    <row r="8" spans="2:8" ht="15.75">
      <c r="B8" s="14"/>
      <c r="C8" s="14"/>
      <c r="D8" s="14"/>
      <c r="E8" s="31" t="s">
        <v>319</v>
      </c>
      <c r="F8" s="33"/>
      <c r="G8" s="31" t="s">
        <v>319</v>
      </c>
      <c r="H8" s="33"/>
    </row>
    <row r="9" spans="2:8" ht="15.75">
      <c r="B9" s="14"/>
      <c r="C9" s="14"/>
      <c r="D9" s="14"/>
      <c r="E9" s="78" t="s">
        <v>317</v>
      </c>
      <c r="F9" s="33"/>
      <c r="G9" s="78" t="s">
        <v>320</v>
      </c>
      <c r="H9" s="33"/>
    </row>
    <row r="10" spans="2:12" ht="15.75" customHeight="1">
      <c r="B10" s="14"/>
      <c r="C10" s="14"/>
      <c r="D10" s="14"/>
      <c r="E10" s="33" t="s">
        <v>15</v>
      </c>
      <c r="F10" s="33"/>
      <c r="G10" s="33" t="s">
        <v>15</v>
      </c>
      <c r="H10" s="33"/>
      <c r="J10" s="2" t="s">
        <v>47</v>
      </c>
      <c r="L10" s="2">
        <f>479660</f>
        <v>479660</v>
      </c>
    </row>
    <row r="11" spans="2:12" ht="12.75" customHeight="1">
      <c r="B11" s="42"/>
      <c r="C11" s="42"/>
      <c r="D11" s="42"/>
      <c r="E11" s="29"/>
      <c r="F11" s="29"/>
      <c r="G11" s="29"/>
      <c r="H11" s="29"/>
      <c r="J11" s="2" t="s">
        <v>48</v>
      </c>
      <c r="L11" s="2">
        <v>151831</v>
      </c>
    </row>
    <row r="12" spans="2:12" ht="15.75" customHeight="1">
      <c r="B12" s="14" t="s">
        <v>401</v>
      </c>
      <c r="C12" s="14"/>
      <c r="D12" s="14"/>
      <c r="E12" s="35">
        <f>pl!H28</f>
        <v>560</v>
      </c>
      <c r="F12" s="40"/>
      <c r="G12" s="35">
        <v>175</v>
      </c>
      <c r="H12" s="40"/>
      <c r="J12" s="2" t="s">
        <v>49</v>
      </c>
      <c r="L12" s="2">
        <v>177529</v>
      </c>
    </row>
    <row r="13" spans="2:12" ht="9.75" customHeight="1">
      <c r="B13" s="14"/>
      <c r="C13" s="14"/>
      <c r="D13" s="14"/>
      <c r="E13" s="35"/>
      <c r="F13" s="40"/>
      <c r="G13" s="35"/>
      <c r="H13" s="40"/>
      <c r="J13" s="2" t="s">
        <v>50</v>
      </c>
      <c r="L13" s="2">
        <v>-501781</v>
      </c>
    </row>
    <row r="14" spans="2:12" ht="15.75" customHeight="1">
      <c r="B14" s="14" t="s">
        <v>51</v>
      </c>
      <c r="C14" s="14"/>
      <c r="D14" s="14"/>
      <c r="E14" s="35"/>
      <c r="F14" s="40"/>
      <c r="G14" s="35"/>
      <c r="H14" s="40"/>
      <c r="J14" s="2" t="s">
        <v>52</v>
      </c>
      <c r="L14" s="2">
        <v>785793</v>
      </c>
    </row>
    <row r="15" spans="2:12" ht="15.75" customHeight="1">
      <c r="B15" s="14"/>
      <c r="C15" s="54" t="s">
        <v>53</v>
      </c>
      <c r="D15" s="14"/>
      <c r="E15" s="35">
        <f>214+77+94</f>
        <v>385</v>
      </c>
      <c r="F15" s="40"/>
      <c r="G15" s="57">
        <v>302</v>
      </c>
      <c r="H15" s="40"/>
      <c r="J15" s="2" t="s">
        <v>54</v>
      </c>
      <c r="L15" s="2">
        <v>-1969787</v>
      </c>
    </row>
    <row r="16" spans="2:8" ht="15.75" customHeight="1">
      <c r="B16" s="14"/>
      <c r="C16" s="54" t="s">
        <v>321</v>
      </c>
      <c r="D16" s="14"/>
      <c r="E16" s="35">
        <v>0</v>
      </c>
      <c r="F16" s="40"/>
      <c r="G16" s="57">
        <v>-449</v>
      </c>
      <c r="H16" s="40"/>
    </row>
    <row r="17" spans="2:8" ht="15.75" customHeight="1">
      <c r="B17" s="14"/>
      <c r="C17" s="54" t="s">
        <v>16</v>
      </c>
      <c r="D17" s="14"/>
      <c r="E17" s="35">
        <v>861</v>
      </c>
      <c r="F17" s="40"/>
      <c r="G17" s="57">
        <v>742</v>
      </c>
      <c r="H17" s="40"/>
    </row>
    <row r="18" spans="2:13" ht="15.75" customHeight="1">
      <c r="B18" s="14"/>
      <c r="C18" s="54" t="s">
        <v>17</v>
      </c>
      <c r="D18" s="14"/>
      <c r="E18" s="35">
        <v>-473</v>
      </c>
      <c r="F18" s="40"/>
      <c r="G18" s="57">
        <v>-663</v>
      </c>
      <c r="H18" s="40"/>
      <c r="L18" s="2" t="s">
        <v>55</v>
      </c>
      <c r="M18" s="2" t="s">
        <v>76</v>
      </c>
    </row>
    <row r="19" spans="2:13" ht="15.75" customHeight="1">
      <c r="B19" s="14"/>
      <c r="C19" s="54"/>
      <c r="D19" s="14"/>
      <c r="E19" s="37"/>
      <c r="F19" s="40"/>
      <c r="G19" s="55"/>
      <c r="H19" s="40"/>
      <c r="J19" s="2" t="s">
        <v>56</v>
      </c>
      <c r="L19" s="2">
        <f>9276724</f>
        <v>9276724</v>
      </c>
      <c r="M19" s="2">
        <v>10062517</v>
      </c>
    </row>
    <row r="20" spans="2:13" ht="15.75" customHeight="1" hidden="1">
      <c r="B20" s="14"/>
      <c r="C20" s="14"/>
      <c r="D20" s="14"/>
      <c r="E20" s="35"/>
      <c r="F20" s="40"/>
      <c r="G20" s="35"/>
      <c r="H20" s="40"/>
      <c r="J20" s="2" t="s">
        <v>57</v>
      </c>
      <c r="L20" s="2">
        <v>-501781</v>
      </c>
      <c r="M20" s="2">
        <v>-501781</v>
      </c>
    </row>
    <row r="21" spans="2:13" ht="15.75" customHeight="1">
      <c r="B21" s="14" t="s">
        <v>189</v>
      </c>
      <c r="C21" s="14"/>
      <c r="D21" s="14"/>
      <c r="E21" s="35">
        <f>SUM(E12:E19)</f>
        <v>1333</v>
      </c>
      <c r="F21" s="40"/>
      <c r="G21" s="35">
        <f>SUM(G12:G19)</f>
        <v>107</v>
      </c>
      <c r="H21" s="40"/>
      <c r="L21" s="1">
        <f>SUM(L19:L20)</f>
        <v>8774943</v>
      </c>
      <c r="M21" s="1">
        <f>SUM(M19:M20)</f>
        <v>9560736</v>
      </c>
    </row>
    <row r="22" spans="2:13" ht="12.75" customHeight="1">
      <c r="B22" s="14"/>
      <c r="C22" s="14"/>
      <c r="D22" s="14"/>
      <c r="E22" s="35"/>
      <c r="F22" s="40"/>
      <c r="G22" s="35"/>
      <c r="H22" s="40"/>
      <c r="J22" s="2" t="s">
        <v>58</v>
      </c>
      <c r="L22" s="2">
        <v>1969787</v>
      </c>
      <c r="M22" s="2">
        <v>1969787</v>
      </c>
    </row>
    <row r="23" spans="2:13" ht="15.75" customHeight="1">
      <c r="B23" s="14" t="s">
        <v>18</v>
      </c>
      <c r="C23" s="14"/>
      <c r="D23" s="14"/>
      <c r="E23" s="35"/>
      <c r="F23" s="40"/>
      <c r="G23" s="35"/>
      <c r="H23" s="40"/>
      <c r="L23" s="2">
        <f>L21-L22</f>
        <v>6805156</v>
      </c>
      <c r="M23" s="2">
        <f>M21-M22</f>
        <v>7590949</v>
      </c>
    </row>
    <row r="24" spans="2:8" ht="9.75" customHeight="1">
      <c r="B24" s="14"/>
      <c r="C24" s="14"/>
      <c r="D24" s="14"/>
      <c r="E24" s="35"/>
      <c r="F24" s="40"/>
      <c r="G24" s="35"/>
      <c r="H24" s="40"/>
    </row>
    <row r="25" spans="2:12" ht="15.75" customHeight="1">
      <c r="B25" s="14"/>
      <c r="C25" s="54" t="s">
        <v>32</v>
      </c>
      <c r="D25" s="14"/>
      <c r="E25" s="35">
        <f>-137+1126-546-838-3</f>
        <v>-398</v>
      </c>
      <c r="F25" s="40"/>
      <c r="G25" s="57">
        <v>3484</v>
      </c>
      <c r="H25" s="40"/>
      <c r="J25" s="2" t="s">
        <v>59</v>
      </c>
      <c r="L25" s="2">
        <f>L23-M23</f>
        <v>-785793</v>
      </c>
    </row>
    <row r="26" spans="2:8" ht="15.75" customHeight="1">
      <c r="B26" s="14"/>
      <c r="C26" s="54" t="s">
        <v>33</v>
      </c>
      <c r="D26" s="14"/>
      <c r="E26" s="35">
        <v>-690</v>
      </c>
      <c r="F26" s="40"/>
      <c r="G26" s="57">
        <v>-949</v>
      </c>
      <c r="H26" s="40"/>
    </row>
    <row r="27" spans="2:8" ht="9.75" customHeight="1">
      <c r="B27" s="14"/>
      <c r="C27" s="14"/>
      <c r="D27" s="14"/>
      <c r="E27" s="37"/>
      <c r="F27" s="40"/>
      <c r="G27" s="37"/>
      <c r="H27" s="40"/>
    </row>
    <row r="28" spans="2:8" ht="15.75" customHeight="1" hidden="1">
      <c r="B28" s="14"/>
      <c r="C28" s="14"/>
      <c r="D28" s="14"/>
      <c r="E28" s="35"/>
      <c r="F28" s="40"/>
      <c r="G28" s="35"/>
      <c r="H28" s="40"/>
    </row>
    <row r="29" spans="2:8" ht="15.75" customHeight="1" hidden="1">
      <c r="B29" s="14"/>
      <c r="C29" s="14"/>
      <c r="D29" s="14"/>
      <c r="E29" s="35"/>
      <c r="F29" s="40"/>
      <c r="G29" s="35"/>
      <c r="H29" s="40"/>
    </row>
    <row r="30" spans="2:8" ht="15.75" customHeight="1">
      <c r="B30" s="14"/>
      <c r="C30" s="14" t="s">
        <v>402</v>
      </c>
      <c r="D30" s="14"/>
      <c r="E30" s="35">
        <f>SUM(E21:E27)</f>
        <v>245</v>
      </c>
      <c r="F30" s="40"/>
      <c r="G30" s="35">
        <f>SUM(G21:G27)</f>
        <v>2642</v>
      </c>
      <c r="H30" s="40"/>
    </row>
    <row r="31" spans="2:8" ht="8.25" customHeight="1">
      <c r="B31" s="14"/>
      <c r="C31" s="14"/>
      <c r="D31" s="14"/>
      <c r="E31" s="35"/>
      <c r="F31" s="40"/>
      <c r="G31" s="35"/>
      <c r="H31" s="40"/>
    </row>
    <row r="32" spans="2:8" ht="15.75" customHeight="1">
      <c r="B32" s="14"/>
      <c r="C32" s="14" t="s">
        <v>378</v>
      </c>
      <c r="D32" s="14"/>
      <c r="E32" s="35">
        <v>-35</v>
      </c>
      <c r="F32" s="40"/>
      <c r="G32" s="57">
        <v>132</v>
      </c>
      <c r="H32" s="40"/>
    </row>
    <row r="33" spans="2:8" ht="15.75" customHeight="1">
      <c r="B33" s="14"/>
      <c r="C33" s="14" t="s">
        <v>60</v>
      </c>
      <c r="D33" s="14"/>
      <c r="E33" s="35">
        <v>-861</v>
      </c>
      <c r="F33" s="40"/>
      <c r="G33" s="57">
        <v>-742</v>
      </c>
      <c r="H33" s="40"/>
    </row>
    <row r="34" spans="2:8" ht="7.5" customHeight="1">
      <c r="B34" s="14"/>
      <c r="C34" s="14"/>
      <c r="D34" s="14"/>
      <c r="E34" s="37"/>
      <c r="F34" s="40"/>
      <c r="G34" s="37"/>
      <c r="H34" s="40"/>
    </row>
    <row r="35" spans="2:8" ht="15.75" customHeight="1" thickBot="1">
      <c r="B35" s="14" t="s">
        <v>190</v>
      </c>
      <c r="C35" s="14"/>
      <c r="D35" s="14"/>
      <c r="E35" s="56">
        <f>SUM(E30:E34)</f>
        <v>-651</v>
      </c>
      <c r="F35" s="40"/>
      <c r="G35" s="56">
        <f>SUM(G30:G34)</f>
        <v>2032</v>
      </c>
      <c r="H35" s="40"/>
    </row>
    <row r="36" spans="2:8" ht="12.75" customHeight="1">
      <c r="B36" s="14"/>
      <c r="C36" s="14"/>
      <c r="D36" s="14"/>
      <c r="E36" s="35"/>
      <c r="F36" s="40"/>
      <c r="G36" s="35"/>
      <c r="H36" s="40"/>
    </row>
    <row r="37" spans="2:8" ht="15.75" customHeight="1">
      <c r="B37" s="14" t="s">
        <v>61</v>
      </c>
      <c r="C37" s="14"/>
      <c r="D37" s="14"/>
      <c r="E37" s="35"/>
      <c r="F37" s="40"/>
      <c r="G37" s="35"/>
      <c r="H37" s="40"/>
    </row>
    <row r="38" spans="2:8" ht="9" customHeight="1">
      <c r="B38" s="14"/>
      <c r="C38" s="14"/>
      <c r="D38" s="14"/>
      <c r="E38" s="35"/>
      <c r="F38" s="40"/>
      <c r="G38" s="35"/>
      <c r="H38" s="40"/>
    </row>
    <row r="39" spans="2:8" ht="15.75" customHeight="1">
      <c r="B39" s="14"/>
      <c r="C39" s="14" t="s">
        <v>62</v>
      </c>
      <c r="D39" s="14"/>
      <c r="E39" s="35">
        <v>-624</v>
      </c>
      <c r="F39" s="40"/>
      <c r="G39" s="57">
        <v>-65</v>
      </c>
      <c r="H39" s="40"/>
    </row>
    <row r="40" spans="2:8" ht="15.75" customHeight="1">
      <c r="B40" s="14"/>
      <c r="C40" s="14" t="s">
        <v>411</v>
      </c>
      <c r="D40" s="14"/>
      <c r="E40" s="35">
        <v>-1839</v>
      </c>
      <c r="F40" s="40"/>
      <c r="G40" s="57">
        <v>0</v>
      </c>
      <c r="H40" s="40"/>
    </row>
    <row r="41" spans="2:8" ht="15.75" customHeight="1">
      <c r="B41" s="14"/>
      <c r="C41" s="14" t="s">
        <v>148</v>
      </c>
      <c r="D41" s="14"/>
      <c r="E41" s="35">
        <v>-380</v>
      </c>
      <c r="F41" s="40"/>
      <c r="G41" s="57">
        <v>0</v>
      </c>
      <c r="H41" s="40"/>
    </row>
    <row r="42" spans="2:8" ht="15.75" customHeight="1">
      <c r="B42" s="14"/>
      <c r="C42" s="14" t="s">
        <v>322</v>
      </c>
      <c r="D42" s="14"/>
      <c r="E42" s="35"/>
      <c r="F42" s="40"/>
      <c r="G42" s="57">
        <v>-684</v>
      </c>
      <c r="H42" s="40"/>
    </row>
    <row r="43" spans="2:8" ht="15.75" customHeight="1">
      <c r="B43" s="14"/>
      <c r="C43" s="14" t="s">
        <v>63</v>
      </c>
      <c r="D43" s="14"/>
      <c r="E43" s="35">
        <v>365</v>
      </c>
      <c r="F43" s="40"/>
      <c r="G43" s="58">
        <v>692</v>
      </c>
      <c r="H43" s="40"/>
    </row>
    <row r="44" spans="2:8" ht="15.75" customHeight="1">
      <c r="B44" s="14"/>
      <c r="C44" s="14" t="s">
        <v>19</v>
      </c>
      <c r="D44" s="14"/>
      <c r="E44" s="35">
        <v>473</v>
      </c>
      <c r="F44" s="40"/>
      <c r="G44" s="57">
        <v>663</v>
      </c>
      <c r="H44" s="40"/>
    </row>
    <row r="45" spans="2:8" ht="15.75" customHeight="1" thickBot="1">
      <c r="B45" s="14" t="s">
        <v>153</v>
      </c>
      <c r="C45" s="14"/>
      <c r="D45" s="14"/>
      <c r="E45" s="44">
        <f>SUM(E39:E44)</f>
        <v>-2005</v>
      </c>
      <c r="F45" s="40"/>
      <c r="G45" s="44">
        <f>SUM(G39:G44)</f>
        <v>606</v>
      </c>
      <c r="H45" s="40"/>
    </row>
    <row r="46" spans="2:8" ht="12.75" customHeight="1">
      <c r="B46" s="14"/>
      <c r="C46" s="14"/>
      <c r="D46" s="14"/>
      <c r="E46" s="35"/>
      <c r="F46" s="40"/>
      <c r="G46" s="35"/>
      <c r="H46" s="40"/>
    </row>
    <row r="47" spans="2:8" ht="15.75" customHeight="1">
      <c r="B47" s="14" t="s">
        <v>64</v>
      </c>
      <c r="C47" s="14"/>
      <c r="D47" s="14"/>
      <c r="E47" s="35"/>
      <c r="F47" s="40"/>
      <c r="G47" s="35"/>
      <c r="H47" s="40"/>
    </row>
    <row r="48" spans="2:8" ht="9" customHeight="1">
      <c r="B48" s="14"/>
      <c r="C48" s="14"/>
      <c r="D48" s="14"/>
      <c r="E48" s="35"/>
      <c r="F48" s="40"/>
      <c r="G48" s="35"/>
      <c r="H48" s="40"/>
    </row>
    <row r="49" spans="2:8" ht="15.75" customHeight="1">
      <c r="B49" s="14"/>
      <c r="C49" s="14" t="s">
        <v>323</v>
      </c>
      <c r="D49" s="14"/>
      <c r="E49" s="35">
        <v>0</v>
      </c>
      <c r="F49" s="40"/>
      <c r="G49" s="35">
        <v>-9974</v>
      </c>
      <c r="H49" s="40"/>
    </row>
    <row r="50" spans="2:8" ht="15.75" customHeight="1">
      <c r="B50" s="14"/>
      <c r="C50" s="14" t="s">
        <v>158</v>
      </c>
      <c r="D50" s="14"/>
      <c r="E50" s="35">
        <v>-891</v>
      </c>
      <c r="F50" s="40"/>
      <c r="G50" s="35">
        <v>-331</v>
      </c>
      <c r="H50" s="40"/>
    </row>
    <row r="51" spans="2:8" ht="15.75" customHeight="1">
      <c r="B51" s="14"/>
      <c r="C51" s="14" t="s">
        <v>149</v>
      </c>
      <c r="D51" s="14"/>
      <c r="E51" s="35">
        <v>-2748</v>
      </c>
      <c r="F51" s="40"/>
      <c r="G51" s="35">
        <v>0</v>
      </c>
      <c r="H51" s="40"/>
    </row>
    <row r="52" spans="2:8" ht="15.75" customHeight="1" thickBot="1">
      <c r="B52" s="14" t="s">
        <v>151</v>
      </c>
      <c r="C52" s="14"/>
      <c r="D52" s="14"/>
      <c r="E52" s="44">
        <f>SUM(E50:E51)</f>
        <v>-3639</v>
      </c>
      <c r="F52" s="40"/>
      <c r="G52" s="44">
        <f>SUM(G49:G51)</f>
        <v>-10305</v>
      </c>
      <c r="H52" s="40"/>
    </row>
    <row r="53" spans="2:8" ht="12.75" customHeight="1">
      <c r="B53" s="14"/>
      <c r="C53" s="14"/>
      <c r="D53" s="14"/>
      <c r="E53" s="35"/>
      <c r="F53" s="40"/>
      <c r="G53" s="35"/>
      <c r="H53" s="40"/>
    </row>
    <row r="54" spans="2:8" ht="15.75" customHeight="1">
      <c r="B54" s="14" t="s">
        <v>65</v>
      </c>
      <c r="C54" s="14"/>
      <c r="D54" s="14"/>
      <c r="E54" s="35">
        <f>E35+E45+E52</f>
        <v>-6295</v>
      </c>
      <c r="F54" s="40"/>
      <c r="G54" s="35">
        <f>G35+G45+G52</f>
        <v>-7667</v>
      </c>
      <c r="H54" s="40"/>
    </row>
    <row r="55" spans="2:8" ht="12.75" customHeight="1">
      <c r="B55" s="14"/>
      <c r="C55" s="14"/>
      <c r="D55" s="14"/>
      <c r="E55" s="35"/>
      <c r="F55" s="40"/>
      <c r="G55" s="35"/>
      <c r="H55" s="40"/>
    </row>
    <row r="56" spans="2:8" ht="15.75" customHeight="1">
      <c r="B56" s="14" t="s">
        <v>84</v>
      </c>
      <c r="C56" s="14"/>
      <c r="D56" s="14"/>
      <c r="E56" s="35">
        <v>12811</v>
      </c>
      <c r="F56" s="40"/>
      <c r="G56" s="57">
        <v>20159</v>
      </c>
      <c r="H56" s="40"/>
    </row>
    <row r="57" spans="2:8" ht="12.75" customHeight="1">
      <c r="B57" s="14"/>
      <c r="C57" s="14"/>
      <c r="D57" s="14"/>
      <c r="E57" s="37"/>
      <c r="F57" s="40"/>
      <c r="G57" s="37"/>
      <c r="H57" s="40"/>
    </row>
    <row r="58" spans="2:14" ht="15.75" customHeight="1" thickBot="1">
      <c r="B58" s="14" t="s">
        <v>152</v>
      </c>
      <c r="C58" s="14"/>
      <c r="D58" s="14"/>
      <c r="E58" s="49">
        <f>SUM(E54:E57)</f>
        <v>6516</v>
      </c>
      <c r="F58" s="40"/>
      <c r="G58" s="49">
        <f>SUM(G54:G57)</f>
        <v>12492</v>
      </c>
      <c r="H58" s="40"/>
      <c r="I58" s="4"/>
      <c r="J58" s="4"/>
      <c r="N58" s="2">
        <f>-12811+6516</f>
        <v>-6295</v>
      </c>
    </row>
    <row r="59" spans="2:8" ht="12.75" customHeight="1" thickTop="1">
      <c r="B59" s="14"/>
      <c r="C59" s="14"/>
      <c r="D59" s="14"/>
      <c r="E59" s="59"/>
      <c r="F59" s="30"/>
      <c r="G59" s="59"/>
      <c r="H59" s="30"/>
    </row>
    <row r="60" spans="2:6" ht="15.75" customHeight="1">
      <c r="B60" s="43" t="s">
        <v>77</v>
      </c>
      <c r="D60" s="14"/>
      <c r="E60" s="14"/>
      <c r="F60" s="14"/>
    </row>
    <row r="61" spans="2:6" ht="15.75" customHeight="1">
      <c r="B61" s="43" t="s">
        <v>140</v>
      </c>
      <c r="D61" s="14"/>
      <c r="E61" s="41"/>
      <c r="F61" s="14"/>
    </row>
    <row r="64" spans="5:7" ht="15.75">
      <c r="E64" s="34">
        <v>2007</v>
      </c>
      <c r="G64" s="46">
        <v>2006</v>
      </c>
    </row>
    <row r="65" spans="4:7" ht="15.75">
      <c r="D65" s="2" t="s">
        <v>85</v>
      </c>
      <c r="E65" s="28">
        <f>'bs'!D27</f>
        <v>717</v>
      </c>
      <c r="G65" s="2">
        <v>560</v>
      </c>
    </row>
    <row r="66" spans="4:5" ht="15.75">
      <c r="D66" s="2" t="s">
        <v>379</v>
      </c>
      <c r="E66" s="28">
        <f>-'bs'!D74+4000</f>
        <v>-148</v>
      </c>
    </row>
    <row r="67" spans="4:7" ht="15.75">
      <c r="D67" s="2" t="s">
        <v>86</v>
      </c>
      <c r="E67" s="47">
        <f>'bs'!D26</f>
        <v>5947</v>
      </c>
      <c r="G67" s="2">
        <v>20240</v>
      </c>
    </row>
    <row r="68" spans="5:7" ht="15.75">
      <c r="E68" s="20">
        <f>SUM(E65:E67)</f>
        <v>6516</v>
      </c>
      <c r="G68" s="20">
        <f>SUM(G65:G67)</f>
        <v>20800</v>
      </c>
    </row>
  </sheetData>
  <printOptions/>
  <pageMargins left="0.75" right="0" top="0.75" bottom="0" header="0" footer="0"/>
  <pageSetup firstPageNumber="4" useFirstPageNumber="1" horizontalDpi="600" verticalDpi="600" orientation="portrait" paperSize="9" scale="83" r:id="rId1"/>
  <headerFooter alignWithMargins="0">
    <oddFooter>&amp;C&amp;"Times New Roman,Regular"&amp;12 4</oddFooter>
  </headerFooter>
</worksheet>
</file>

<file path=xl/worksheets/sheet5.xml><?xml version="1.0" encoding="utf-8"?>
<worksheet xmlns="http://schemas.openxmlformats.org/spreadsheetml/2006/main" xmlns:r="http://schemas.openxmlformats.org/officeDocument/2006/relationships">
  <dimension ref="A1:I33"/>
  <sheetViews>
    <sheetView workbookViewId="0" topLeftCell="A10">
      <selection activeCell="A19" sqref="A19"/>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60" customFormat="1" ht="18.75" customHeight="1">
      <c r="A1" s="45" t="s">
        <v>46</v>
      </c>
      <c r="B1" s="45"/>
      <c r="C1" s="45"/>
      <c r="D1" s="45"/>
      <c r="E1" s="45"/>
      <c r="F1" s="45"/>
    </row>
    <row r="2" spans="1:6" ht="15.75" customHeight="1">
      <c r="A2" s="50" t="s">
        <v>40</v>
      </c>
      <c r="B2" s="50"/>
      <c r="F2" s="18"/>
    </row>
    <row r="3" spans="1:6" ht="15.75" customHeight="1">
      <c r="A3" s="50"/>
      <c r="B3" s="50"/>
      <c r="F3" s="18"/>
    </row>
    <row r="4" spans="1:6" ht="15.75" customHeight="1">
      <c r="A4" s="23" t="s">
        <v>79</v>
      </c>
      <c r="B4" s="23" t="s">
        <v>80</v>
      </c>
      <c r="F4" s="18"/>
    </row>
    <row r="5" ht="15.75" customHeight="1">
      <c r="B5" s="23" t="s">
        <v>324</v>
      </c>
    </row>
    <row r="6" ht="15.75" customHeight="1">
      <c r="B6" s="23"/>
    </row>
    <row r="7" spans="3:9" ht="15.75" customHeight="1">
      <c r="C7" s="127" t="s">
        <v>21</v>
      </c>
      <c r="D7" s="127"/>
      <c r="E7" s="127"/>
      <c r="G7" s="127" t="s">
        <v>22</v>
      </c>
      <c r="H7" s="127"/>
      <c r="I7" s="127"/>
    </row>
    <row r="8" spans="3:9" ht="15.75" customHeight="1">
      <c r="C8" s="12" t="s">
        <v>0</v>
      </c>
      <c r="D8" s="12"/>
      <c r="E8" s="12" t="s">
        <v>25</v>
      </c>
      <c r="G8" s="12" t="s">
        <v>0</v>
      </c>
      <c r="I8" s="12" t="s">
        <v>25</v>
      </c>
    </row>
    <row r="9" spans="3:9" ht="15.75" customHeight="1">
      <c r="C9" s="12" t="s">
        <v>23</v>
      </c>
      <c r="D9" s="12"/>
      <c r="E9" s="12" t="s">
        <v>24</v>
      </c>
      <c r="F9" s="50"/>
      <c r="G9" s="12" t="s">
        <v>23</v>
      </c>
      <c r="I9" s="12" t="s">
        <v>24</v>
      </c>
    </row>
    <row r="10" spans="3:9" ht="15.75" customHeight="1">
      <c r="C10" s="12" t="s">
        <v>1</v>
      </c>
      <c r="D10" s="12"/>
      <c r="E10" s="12" t="s">
        <v>1</v>
      </c>
      <c r="F10" s="50"/>
      <c r="G10" s="12" t="s">
        <v>26</v>
      </c>
      <c r="I10" s="12" t="s">
        <v>27</v>
      </c>
    </row>
    <row r="11" spans="3:9" ht="15.75" customHeight="1">
      <c r="C11" s="63">
        <v>39355</v>
      </c>
      <c r="D11" s="63"/>
      <c r="E11" s="63">
        <v>38990</v>
      </c>
      <c r="F11" s="50"/>
      <c r="G11" s="63">
        <v>39355</v>
      </c>
      <c r="H11" s="63"/>
      <c r="I11" s="63">
        <v>38990</v>
      </c>
    </row>
    <row r="12" spans="3:9" ht="15.75" customHeight="1">
      <c r="C12" s="12" t="s">
        <v>2</v>
      </c>
      <c r="D12" s="12"/>
      <c r="E12" s="12" t="s">
        <v>2</v>
      </c>
      <c r="F12" s="50"/>
      <c r="G12" s="12" t="s">
        <v>2</v>
      </c>
      <c r="I12" s="12" t="s">
        <v>2</v>
      </c>
    </row>
    <row r="13" ht="15.75" customHeight="1"/>
    <row r="14" spans="1:9" ht="15.75" customHeight="1">
      <c r="A14" s="2" t="s">
        <v>8</v>
      </c>
      <c r="C14" s="6">
        <f>pl!D16</f>
        <v>3856</v>
      </c>
      <c r="D14" s="6"/>
      <c r="E14" s="6">
        <f>pl!F16</f>
        <v>2949</v>
      </c>
      <c r="F14" s="6"/>
      <c r="G14" s="6">
        <f>pl!H16</f>
        <v>10185</v>
      </c>
      <c r="H14" s="7"/>
      <c r="I14" s="6">
        <f>pl!J16</f>
        <v>4633</v>
      </c>
    </row>
    <row r="15" spans="3:9" ht="15.75" customHeight="1">
      <c r="C15" s="3"/>
      <c r="D15" s="3"/>
      <c r="E15" s="3"/>
      <c r="F15" s="3"/>
      <c r="G15" s="3"/>
      <c r="H15" s="3"/>
      <c r="I15" s="3"/>
    </row>
    <row r="16" spans="1:9" ht="15.75" customHeight="1">
      <c r="A16" s="2" t="s">
        <v>401</v>
      </c>
      <c r="C16" s="8">
        <f>pl!D28</f>
        <v>120</v>
      </c>
      <c r="D16" s="8"/>
      <c r="E16" s="8">
        <f>pl!F28</f>
        <v>402</v>
      </c>
      <c r="F16" s="8"/>
      <c r="G16" s="8">
        <f>pl!H28</f>
        <v>560</v>
      </c>
      <c r="H16" s="3"/>
      <c r="I16" s="8">
        <f>pl!J28</f>
        <v>175</v>
      </c>
    </row>
    <row r="17" spans="3:9" ht="15.75" customHeight="1">
      <c r="C17" s="3"/>
      <c r="D17" s="3"/>
      <c r="E17" s="3"/>
      <c r="F17" s="3"/>
      <c r="G17" s="3"/>
      <c r="H17" s="3"/>
      <c r="I17" s="3"/>
    </row>
    <row r="18" spans="1:9" ht="15.75" customHeight="1">
      <c r="A18" s="2" t="s">
        <v>403</v>
      </c>
      <c r="C18" s="3">
        <f>pl!D32</f>
        <v>99</v>
      </c>
      <c r="D18" s="3"/>
      <c r="E18" s="3">
        <f>pl!F32</f>
        <v>550</v>
      </c>
      <c r="F18" s="3"/>
      <c r="G18" s="3">
        <f>pl!H32</f>
        <v>553</v>
      </c>
      <c r="H18" s="3"/>
      <c r="I18" s="3">
        <f>pl!J32</f>
        <v>345</v>
      </c>
    </row>
    <row r="19" spans="3:9" ht="15.75" customHeight="1">
      <c r="C19" s="3"/>
      <c r="D19" s="3"/>
      <c r="E19" s="3"/>
      <c r="F19" s="3"/>
      <c r="G19" s="3"/>
      <c r="H19" s="3"/>
      <c r="I19" s="3"/>
    </row>
    <row r="20" spans="1:9" ht="15.75" customHeight="1">
      <c r="A20" s="2" t="s">
        <v>154</v>
      </c>
      <c r="C20" s="3"/>
      <c r="D20" s="3"/>
      <c r="E20" s="3"/>
      <c r="F20" s="3"/>
      <c r="G20" s="3"/>
      <c r="H20" s="3"/>
      <c r="I20" s="3"/>
    </row>
    <row r="21" spans="1:9" ht="15.75" customHeight="1">
      <c r="A21" s="2" t="s">
        <v>155</v>
      </c>
      <c r="C21" s="3">
        <f>pl!D36</f>
        <v>-90</v>
      </c>
      <c r="D21" s="3"/>
      <c r="E21" s="3">
        <f>pl!F36</f>
        <v>450</v>
      </c>
      <c r="F21" s="3"/>
      <c r="G21" s="3">
        <f>pl!H36</f>
        <v>81</v>
      </c>
      <c r="H21" s="3"/>
      <c r="I21" s="3">
        <f>pl!J36</f>
        <v>247</v>
      </c>
    </row>
    <row r="22" spans="3:9" ht="15.75" customHeight="1">
      <c r="C22" s="3"/>
      <c r="D22" s="3"/>
      <c r="E22" s="3"/>
      <c r="F22" s="3"/>
      <c r="G22" s="3"/>
      <c r="H22" s="3"/>
      <c r="I22" s="3"/>
    </row>
    <row r="23" spans="1:9" ht="15.75" customHeight="1">
      <c r="A23" s="2" t="s">
        <v>156</v>
      </c>
      <c r="C23" s="9">
        <f>pl!D45</f>
        <v>-0.1487849231277897</v>
      </c>
      <c r="D23" s="9"/>
      <c r="E23" s="9">
        <f>pl!F45</f>
        <v>0.7439246156389485</v>
      </c>
      <c r="F23" s="9"/>
      <c r="G23" s="9">
        <f>pl!H45</f>
        <v>0.13390643081501075</v>
      </c>
      <c r="H23" s="3"/>
      <c r="I23" s="9">
        <f>pl!J45</f>
        <v>0.40833195569515623</v>
      </c>
    </row>
    <row r="24" spans="3:9" ht="15.75" customHeight="1">
      <c r="C24" s="3"/>
      <c r="D24" s="3"/>
      <c r="E24" s="3"/>
      <c r="F24" s="3"/>
      <c r="G24" s="3"/>
      <c r="H24" s="3"/>
      <c r="I24" s="3"/>
    </row>
    <row r="25" ht="15.75" customHeight="1">
      <c r="A25" s="2" t="s">
        <v>292</v>
      </c>
    </row>
    <row r="26" spans="1:9" ht="15.75" customHeight="1">
      <c r="A26" s="2" t="s">
        <v>291</v>
      </c>
      <c r="C26" s="3">
        <v>0</v>
      </c>
      <c r="D26" s="3"/>
      <c r="E26" s="3">
        <v>0</v>
      </c>
      <c r="F26" s="3"/>
      <c r="G26" s="3">
        <v>0</v>
      </c>
      <c r="H26" s="3"/>
      <c r="I26" s="3">
        <v>0</v>
      </c>
    </row>
    <row r="27" ht="15.75" customHeight="1"/>
    <row r="28" spans="3:9" ht="15.75" customHeight="1">
      <c r="C28" s="10" t="s">
        <v>28</v>
      </c>
      <c r="D28" s="11"/>
      <c r="E28" s="10" t="s">
        <v>29</v>
      </c>
      <c r="F28" s="3"/>
      <c r="G28" s="3"/>
      <c r="H28" s="3"/>
      <c r="I28" s="3"/>
    </row>
    <row r="29" spans="3:9" ht="15.75" customHeight="1">
      <c r="C29" s="10" t="s">
        <v>0</v>
      </c>
      <c r="D29" s="11"/>
      <c r="E29" s="10" t="s">
        <v>30</v>
      </c>
      <c r="F29" s="3"/>
      <c r="G29" s="3"/>
      <c r="H29" s="3"/>
      <c r="I29" s="3"/>
    </row>
    <row r="30" spans="3:9" ht="15.75" customHeight="1">
      <c r="C30" s="10" t="s">
        <v>1</v>
      </c>
      <c r="D30" s="11"/>
      <c r="E30" s="10" t="s">
        <v>31</v>
      </c>
      <c r="F30" s="3"/>
      <c r="G30" s="3"/>
      <c r="H30" s="3"/>
      <c r="I30" s="3"/>
    </row>
    <row r="31" spans="3:9" ht="15.75" customHeight="1">
      <c r="C31" s="10"/>
      <c r="D31" s="11"/>
      <c r="E31" s="10"/>
      <c r="F31" s="3"/>
      <c r="G31" s="3"/>
      <c r="H31" s="3"/>
      <c r="I31" s="3"/>
    </row>
    <row r="32" spans="1:9" ht="15.75" customHeight="1">
      <c r="A32" s="2" t="s">
        <v>157</v>
      </c>
      <c r="D32" s="3"/>
      <c r="F32" s="3"/>
      <c r="G32" s="3"/>
      <c r="H32" s="3"/>
      <c r="I32" s="3"/>
    </row>
    <row r="33" spans="1:5" ht="15.75" customHeight="1">
      <c r="A33" s="2" t="s">
        <v>115</v>
      </c>
      <c r="C33" s="9">
        <f>'bs'!D82</f>
        <v>1.6278723755992726</v>
      </c>
      <c r="E33" s="9">
        <f>'bs'!F82</f>
        <v>1.6412630186807737</v>
      </c>
    </row>
  </sheetData>
  <mergeCells count="2">
    <mergeCell ref="C7:E7"/>
    <mergeCell ref="G7:I7"/>
  </mergeCells>
  <printOptions/>
  <pageMargins left="1" right="0" top="0.5" bottom="0.5" header="0" footer="0"/>
  <pageSetup horizontalDpi="600" verticalDpi="600" orientation="landscape" paperSize="9" r:id="rId1"/>
  <headerFooter alignWithMargins="0">
    <oddFooter>&amp;C&amp;"Times New Roman,Regular"&amp;12 6</oddFooter>
  </headerFooter>
</worksheet>
</file>

<file path=xl/worksheets/sheet6.xml><?xml version="1.0" encoding="utf-8"?>
<worksheet xmlns="http://schemas.openxmlformats.org/spreadsheetml/2006/main" xmlns:r="http://schemas.openxmlformats.org/officeDocument/2006/relationships">
  <dimension ref="A1:I33"/>
  <sheetViews>
    <sheetView workbookViewId="0" topLeftCell="A13">
      <selection activeCell="A19" sqref="A19"/>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60" customFormat="1" ht="18.75" customHeight="1">
      <c r="A1" s="45" t="s">
        <v>46</v>
      </c>
      <c r="B1" s="45"/>
      <c r="C1" s="45"/>
      <c r="D1" s="45"/>
      <c r="E1" s="45"/>
      <c r="F1" s="45"/>
    </row>
    <row r="2" spans="1:6" ht="15.75" customHeight="1">
      <c r="A2" s="50" t="s">
        <v>40</v>
      </c>
      <c r="B2" s="50"/>
      <c r="F2" s="18"/>
    </row>
    <row r="3" spans="1:2" ht="15.75" customHeight="1">
      <c r="A3" s="1"/>
      <c r="B3" s="1"/>
    </row>
    <row r="4" spans="1:2" ht="15.75" customHeight="1">
      <c r="A4" s="1" t="s">
        <v>81</v>
      </c>
      <c r="B4" s="1" t="s">
        <v>83</v>
      </c>
    </row>
    <row r="5" spans="1:2" ht="15.75" customHeight="1">
      <c r="A5" s="1"/>
      <c r="B5" s="52" t="s">
        <v>325</v>
      </c>
    </row>
    <row r="6" spans="4:9" ht="15.75" customHeight="1">
      <c r="D6" s="52"/>
      <c r="E6" s="52"/>
      <c r="F6" s="52"/>
      <c r="G6" s="52"/>
      <c r="H6" s="52"/>
      <c r="I6" s="52"/>
    </row>
    <row r="7" spans="3:9" ht="15.75" customHeight="1">
      <c r="C7" s="12"/>
      <c r="D7" s="12"/>
      <c r="E7" s="12"/>
      <c r="F7" s="12"/>
      <c r="G7" s="12"/>
      <c r="H7" s="12"/>
      <c r="I7" s="12"/>
    </row>
    <row r="8" spans="3:9" ht="15.75" customHeight="1">
      <c r="C8" s="127" t="s">
        <v>21</v>
      </c>
      <c r="D8" s="127"/>
      <c r="E8" s="127"/>
      <c r="G8" s="127" t="s">
        <v>22</v>
      </c>
      <c r="H8" s="127"/>
      <c r="I8" s="127"/>
    </row>
    <row r="9" spans="3:9" ht="15.75" customHeight="1">
      <c r="C9" s="12" t="s">
        <v>0</v>
      </c>
      <c r="D9" s="12"/>
      <c r="E9" s="12" t="s">
        <v>25</v>
      </c>
      <c r="G9" s="12" t="s">
        <v>0</v>
      </c>
      <c r="I9" s="12" t="s">
        <v>25</v>
      </c>
    </row>
    <row r="10" spans="3:9" ht="15.75" customHeight="1">
      <c r="C10" s="12" t="s">
        <v>23</v>
      </c>
      <c r="D10" s="12"/>
      <c r="E10" s="12" t="s">
        <v>24</v>
      </c>
      <c r="F10" s="50"/>
      <c r="G10" s="12" t="s">
        <v>23</v>
      </c>
      <c r="I10" s="12" t="s">
        <v>24</v>
      </c>
    </row>
    <row r="11" spans="3:9" ht="15.75" customHeight="1">
      <c r="C11" s="12" t="s">
        <v>1</v>
      </c>
      <c r="D11" s="12"/>
      <c r="E11" s="12" t="s">
        <v>1</v>
      </c>
      <c r="F11" s="50"/>
      <c r="G11" s="12" t="s">
        <v>26</v>
      </c>
      <c r="I11" s="12" t="s">
        <v>27</v>
      </c>
    </row>
    <row r="12" spans="3:9" ht="15.75" customHeight="1">
      <c r="C12" s="63">
        <v>39355</v>
      </c>
      <c r="D12" s="63"/>
      <c r="E12" s="63">
        <v>38990</v>
      </c>
      <c r="F12" s="50"/>
      <c r="G12" s="63">
        <v>39355</v>
      </c>
      <c r="H12" s="63"/>
      <c r="I12" s="63">
        <v>38990</v>
      </c>
    </row>
    <row r="13" spans="3:9" ht="15.75" customHeight="1">
      <c r="C13" s="12" t="s">
        <v>2</v>
      </c>
      <c r="D13" s="12"/>
      <c r="E13" s="12" t="s">
        <v>2</v>
      </c>
      <c r="F13" s="50"/>
      <c r="G13" s="12" t="s">
        <v>2</v>
      </c>
      <c r="I13" s="12" t="s">
        <v>2</v>
      </c>
    </row>
    <row r="14" ht="15.75" customHeight="1"/>
    <row r="15" spans="1:9" ht="15.75" customHeight="1">
      <c r="A15" s="2" t="s">
        <v>287</v>
      </c>
      <c r="C15" s="6">
        <f>pl!D22</f>
        <v>407</v>
      </c>
      <c r="D15" s="6"/>
      <c r="E15" s="6">
        <f>pl!F22</f>
        <v>262</v>
      </c>
      <c r="F15" s="6"/>
      <c r="G15" s="6">
        <f>pl!H22</f>
        <v>1421</v>
      </c>
      <c r="H15" s="7"/>
      <c r="I15" s="6">
        <f>pl!J22</f>
        <v>468</v>
      </c>
    </row>
    <row r="16" spans="3:9" ht="15.75" customHeight="1">
      <c r="C16" s="3"/>
      <c r="D16" s="3"/>
      <c r="E16" s="3"/>
      <c r="F16" s="3"/>
      <c r="G16" s="3"/>
      <c r="H16" s="3"/>
      <c r="I16" s="3"/>
    </row>
    <row r="17" spans="1:9" ht="15.75" customHeight="1">
      <c r="A17" s="2" t="s">
        <v>34</v>
      </c>
      <c r="C17" s="3">
        <v>150</v>
      </c>
      <c r="D17" s="9"/>
      <c r="E17" s="3">
        <v>335</v>
      </c>
      <c r="F17" s="9"/>
      <c r="G17" s="3">
        <v>473</v>
      </c>
      <c r="H17" s="3"/>
      <c r="I17" s="3">
        <v>663</v>
      </c>
    </row>
    <row r="18" spans="3:9" ht="15.75" customHeight="1">
      <c r="C18" s="3"/>
      <c r="D18" s="3"/>
      <c r="E18" s="3"/>
      <c r="F18" s="3"/>
      <c r="G18" s="3"/>
      <c r="H18" s="3"/>
      <c r="I18" s="3"/>
    </row>
    <row r="19" spans="1:9" ht="15.75" customHeight="1">
      <c r="A19" s="2" t="s">
        <v>35</v>
      </c>
      <c r="C19" s="3">
        <f>pl!D24</f>
        <v>-287</v>
      </c>
      <c r="D19" s="3"/>
      <c r="E19" s="3">
        <f>pl!F24</f>
        <v>-309</v>
      </c>
      <c r="F19" s="3"/>
      <c r="G19" s="3">
        <f>pl!H24</f>
        <v>-861</v>
      </c>
      <c r="H19" s="3"/>
      <c r="I19" s="3">
        <f>pl!J24</f>
        <v>-742</v>
      </c>
    </row>
    <row r="20" spans="3:9" ht="15.75" customHeight="1">
      <c r="C20" s="3"/>
      <c r="D20" s="3"/>
      <c r="E20" s="3"/>
      <c r="F20" s="3"/>
      <c r="G20" s="3"/>
      <c r="H20" s="3"/>
      <c r="I20" s="3"/>
    </row>
    <row r="21" ht="15.75" customHeight="1"/>
    <row r="23" ht="15.75" hidden="1">
      <c r="A23" s="2" t="s">
        <v>34</v>
      </c>
    </row>
    <row r="24" spans="1:3" ht="15.75" hidden="1">
      <c r="A24" s="21">
        <v>38625</v>
      </c>
      <c r="B24" s="21"/>
      <c r="C24" s="2">
        <v>326994</v>
      </c>
    </row>
    <row r="25" spans="1:3" ht="15.75" hidden="1">
      <c r="A25" s="21">
        <v>38533</v>
      </c>
      <c r="B25" s="21"/>
      <c r="C25" s="2">
        <v>183462</v>
      </c>
    </row>
    <row r="26" ht="15.75" hidden="1">
      <c r="C26" s="20">
        <f>C24-C25</f>
        <v>143532</v>
      </c>
    </row>
    <row r="27" ht="15.75" hidden="1">
      <c r="C27" s="14"/>
    </row>
    <row r="28" spans="1:3" ht="15.75" hidden="1">
      <c r="A28" s="21">
        <v>38717</v>
      </c>
      <c r="C28" s="14">
        <v>557653</v>
      </c>
    </row>
    <row r="29" spans="1:3" ht="15.75" hidden="1">
      <c r="A29" s="21">
        <v>38625</v>
      </c>
      <c r="B29" s="21"/>
      <c r="C29" s="2">
        <v>326994</v>
      </c>
    </row>
    <row r="30" ht="15.75" hidden="1">
      <c r="C30" s="20">
        <f>C28-C29</f>
        <v>230659</v>
      </c>
    </row>
    <row r="31" ht="15.75">
      <c r="C31" s="14"/>
    </row>
    <row r="32" ht="15.75">
      <c r="C32" s="14"/>
    </row>
    <row r="33" ht="15.75">
      <c r="C33" s="14"/>
    </row>
  </sheetData>
  <mergeCells count="2">
    <mergeCell ref="C8:E8"/>
    <mergeCell ref="G8:I8"/>
  </mergeCells>
  <printOptions/>
  <pageMargins left="0.75" right="0.75" top="1" bottom="1" header="0.5" footer="0.5"/>
  <pageSetup firstPageNumber="7" useFirstPageNumber="1" horizontalDpi="600" verticalDpi="600" orientation="landscape" paperSize="9" r:id="rId1"/>
  <headerFooter alignWithMargins="0">
    <oddFooter>&amp;C&amp;"Times New Roman,Regular"&amp;12&amp;P</oddFooter>
  </headerFooter>
</worksheet>
</file>

<file path=xl/worksheets/sheet7.xml><?xml version="1.0" encoding="utf-8"?>
<worksheet xmlns="http://schemas.openxmlformats.org/spreadsheetml/2006/main" xmlns:r="http://schemas.openxmlformats.org/officeDocument/2006/relationships">
  <dimension ref="A2:Q299"/>
  <sheetViews>
    <sheetView view="pageBreakPreview" zoomScale="75" zoomScaleSheetLayoutView="75" workbookViewId="0" topLeftCell="A1">
      <selection activeCell="S287" sqref="S287"/>
    </sheetView>
  </sheetViews>
  <sheetFormatPr defaultColWidth="9.140625" defaultRowHeight="12.75"/>
  <cols>
    <col min="1" max="1" width="3.7109375" style="50" customWidth="1"/>
    <col min="2" max="3" width="9.7109375" style="2" customWidth="1"/>
    <col min="4" max="4" width="3.00390625" style="2" customWidth="1"/>
    <col min="5" max="5" width="9.8515625" style="2" customWidth="1"/>
    <col min="6" max="6" width="1.8515625" style="2" customWidth="1"/>
    <col min="7" max="7" width="9.8515625" style="2" customWidth="1"/>
    <col min="8" max="8" width="1.8515625" style="2" customWidth="1"/>
    <col min="9" max="9" width="9.8515625" style="2" customWidth="1"/>
    <col min="10" max="10" width="1.8515625" style="2" customWidth="1"/>
    <col min="11" max="11" width="9.8515625" style="2" customWidth="1"/>
    <col min="12" max="12" width="1.8515625" style="2" customWidth="1"/>
    <col min="13" max="13" width="9.8515625" style="2" customWidth="1"/>
    <col min="14" max="14" width="1.8515625" style="2" customWidth="1"/>
    <col min="15" max="15" width="10.57421875" style="2" customWidth="1"/>
    <col min="16" max="16384" width="9.140625" style="2" customWidth="1"/>
  </cols>
  <sheetData>
    <row r="2" spans="1:9" s="1" customFormat="1" ht="15.75">
      <c r="A2" s="23"/>
      <c r="E2" s="92" t="s">
        <v>208</v>
      </c>
      <c r="F2" s="92"/>
      <c r="G2" s="92"/>
      <c r="H2" s="92"/>
      <c r="I2" s="92"/>
    </row>
    <row r="3" s="1" customFormat="1" ht="15.75">
      <c r="A3" s="23"/>
    </row>
    <row r="4" spans="1:11" s="1" customFormat="1" ht="15.75">
      <c r="A4" s="23"/>
      <c r="D4" s="127" t="s">
        <v>381</v>
      </c>
      <c r="E4" s="127"/>
      <c r="F4" s="127"/>
      <c r="G4" s="127"/>
      <c r="H4" s="127"/>
      <c r="I4" s="127"/>
      <c r="J4" s="127"/>
      <c r="K4" s="127"/>
    </row>
    <row r="5" spans="1:10" s="1" customFormat="1" ht="15.75">
      <c r="A5" s="23"/>
      <c r="E5" s="128" t="s">
        <v>370</v>
      </c>
      <c r="F5" s="128"/>
      <c r="G5" s="128"/>
      <c r="H5" s="128"/>
      <c r="I5" s="128"/>
      <c r="J5" s="128"/>
    </row>
    <row r="6" s="1" customFormat="1" ht="15.75">
      <c r="A6" s="23"/>
    </row>
    <row r="8" spans="1:4" ht="15.75">
      <c r="A8" s="95" t="s">
        <v>192</v>
      </c>
      <c r="B8" s="96" t="s">
        <v>193</v>
      </c>
      <c r="C8" s="1"/>
      <c r="D8" s="1"/>
    </row>
    <row r="10" ht="15.75">
      <c r="A10" s="50">
        <v>1.1</v>
      </c>
    </row>
    <row r="11" ht="15.75"/>
    <row r="12" ht="15.75"/>
    <row r="13" ht="15.75"/>
    <row r="14" ht="15.75"/>
    <row r="15" ht="12" customHeight="1"/>
    <row r="16" spans="1:2" ht="15.75">
      <c r="A16" s="93" t="s">
        <v>204</v>
      </c>
      <c r="B16" s="76"/>
    </row>
    <row r="17" ht="15.75"/>
    <row r="19" spans="1:2" ht="15.75">
      <c r="A19" s="23">
        <v>2</v>
      </c>
      <c r="B19" s="96" t="s">
        <v>194</v>
      </c>
    </row>
    <row r="21" spans="1:2" ht="15.75">
      <c r="A21" s="93" t="s">
        <v>205</v>
      </c>
      <c r="B21" s="2" t="s">
        <v>382</v>
      </c>
    </row>
    <row r="23" spans="7:13" ht="15.75">
      <c r="G23" s="76" t="s">
        <v>383</v>
      </c>
      <c r="H23" s="76"/>
      <c r="I23" s="76" t="s">
        <v>309</v>
      </c>
      <c r="J23" s="76"/>
      <c r="K23" s="76" t="s">
        <v>309</v>
      </c>
      <c r="L23" s="76"/>
      <c r="M23" s="76"/>
    </row>
    <row r="24" spans="7:13" ht="15.75">
      <c r="G24" s="76" t="s">
        <v>195</v>
      </c>
      <c r="H24" s="76"/>
      <c r="I24" s="76" t="s">
        <v>195</v>
      </c>
      <c r="J24" s="76"/>
      <c r="K24" s="76" t="s">
        <v>195</v>
      </c>
      <c r="L24" s="76"/>
      <c r="M24" s="76" t="s">
        <v>309</v>
      </c>
    </row>
    <row r="25" spans="7:13" ht="15.75">
      <c r="G25" s="97" t="s">
        <v>372</v>
      </c>
      <c r="I25" s="97" t="s">
        <v>372</v>
      </c>
      <c r="J25" s="97"/>
      <c r="K25" s="97" t="s">
        <v>371</v>
      </c>
      <c r="L25" s="97"/>
      <c r="M25" s="2" t="s">
        <v>196</v>
      </c>
    </row>
    <row r="26" spans="7:13" ht="15.75">
      <c r="G26" s="91" t="s">
        <v>2</v>
      </c>
      <c r="I26" s="91" t="s">
        <v>2</v>
      </c>
      <c r="J26" s="91"/>
      <c r="K26" s="91" t="s">
        <v>2</v>
      </c>
      <c r="L26" s="91"/>
      <c r="M26" s="91" t="s">
        <v>2</v>
      </c>
    </row>
    <row r="28" spans="2:13" ht="16.5" thickBot="1">
      <c r="B28" s="2" t="s">
        <v>197</v>
      </c>
      <c r="G28" s="98">
        <v>3856</v>
      </c>
      <c r="I28" s="98">
        <v>10185</v>
      </c>
      <c r="J28" s="3"/>
      <c r="K28" s="98">
        <v>4633</v>
      </c>
      <c r="L28" s="3"/>
      <c r="M28" s="98">
        <f>I28-K28</f>
        <v>5552</v>
      </c>
    </row>
    <row r="29" spans="7:13" ht="9" customHeight="1" thickTop="1">
      <c r="G29" s="7"/>
      <c r="I29" s="7"/>
      <c r="J29" s="3"/>
      <c r="K29" s="7"/>
      <c r="L29" s="3"/>
      <c r="M29" s="7"/>
    </row>
    <row r="30" spans="2:13" ht="15.75">
      <c r="B30" s="2" t="s">
        <v>384</v>
      </c>
      <c r="G30" s="3">
        <v>120</v>
      </c>
      <c r="I30" s="3">
        <v>560</v>
      </c>
      <c r="J30" s="3"/>
      <c r="K30" s="3">
        <v>-274</v>
      </c>
      <c r="L30" s="3"/>
      <c r="M30" s="3">
        <f>I30-K30</f>
        <v>834</v>
      </c>
    </row>
    <row r="31" spans="2:13" ht="15.75">
      <c r="B31" s="2" t="s">
        <v>321</v>
      </c>
      <c r="G31" s="81">
        <v>0</v>
      </c>
      <c r="I31" s="81">
        <v>0</v>
      </c>
      <c r="J31" s="3"/>
      <c r="K31" s="81">
        <v>449</v>
      </c>
      <c r="L31" s="3"/>
      <c r="M31" s="81">
        <f>I31-K31</f>
        <v>-449</v>
      </c>
    </row>
    <row r="32" spans="2:13" ht="15.75">
      <c r="B32" s="2" t="s">
        <v>198</v>
      </c>
      <c r="G32" s="3">
        <f>SUM(G30:G31)</f>
        <v>120</v>
      </c>
      <c r="I32" s="3">
        <f>SUM(I30:I31)</f>
        <v>560</v>
      </c>
      <c r="J32" s="3"/>
      <c r="K32" s="3">
        <f>SUM(K30:K31)</f>
        <v>175</v>
      </c>
      <c r="L32" s="3"/>
      <c r="M32" s="3">
        <f>SUM(M30:M31)</f>
        <v>385</v>
      </c>
    </row>
    <row r="33" spans="2:13" ht="15.75">
      <c r="B33" s="2" t="s">
        <v>199</v>
      </c>
      <c r="G33" s="81">
        <v>-21</v>
      </c>
      <c r="I33" s="81">
        <v>-7</v>
      </c>
      <c r="J33" s="3"/>
      <c r="K33" s="81">
        <v>170</v>
      </c>
      <c r="L33" s="3"/>
      <c r="M33" s="81">
        <f>I33-K33</f>
        <v>-177</v>
      </c>
    </row>
    <row r="34" spans="2:13" ht="15.75">
      <c r="B34" s="2" t="s">
        <v>200</v>
      </c>
      <c r="G34" s="3">
        <f>SUM(G32:G33)</f>
        <v>99</v>
      </c>
      <c r="I34" s="3">
        <f>SUM(I32:I33)</f>
        <v>553</v>
      </c>
      <c r="J34" s="3"/>
      <c r="K34" s="3">
        <f>SUM(K32:K33)</f>
        <v>345</v>
      </c>
      <c r="L34" s="3"/>
      <c r="M34" s="3">
        <f>SUM(M32:M33)</f>
        <v>208</v>
      </c>
    </row>
    <row r="35" spans="2:13" ht="15.75">
      <c r="B35" s="2" t="s">
        <v>201</v>
      </c>
      <c r="G35" s="81">
        <v>-189</v>
      </c>
      <c r="I35" s="81">
        <v>-472</v>
      </c>
      <c r="J35" s="3"/>
      <c r="K35" s="3">
        <v>-98</v>
      </c>
      <c r="L35" s="3"/>
      <c r="M35" s="3">
        <f>I35-K35</f>
        <v>-374</v>
      </c>
    </row>
    <row r="36" spans="2:13" ht="16.5" thickBot="1">
      <c r="B36" s="2" t="s">
        <v>202</v>
      </c>
      <c r="G36" s="99">
        <f>SUM(G34:G35)</f>
        <v>-90</v>
      </c>
      <c r="I36" s="99">
        <f>SUM(I34:I35)</f>
        <v>81</v>
      </c>
      <c r="J36" s="3"/>
      <c r="K36" s="99">
        <f>SUM(K34:K35)</f>
        <v>247</v>
      </c>
      <c r="L36" s="3"/>
      <c r="M36" s="99">
        <f>SUM(M34:M35)</f>
        <v>-166</v>
      </c>
    </row>
    <row r="37" ht="16.5" thickTop="1"/>
    <row r="39" ht="15.75">
      <c r="A39" s="93" t="s">
        <v>206</v>
      </c>
    </row>
    <row r="40" ht="15.75"/>
    <row r="41" ht="15.75"/>
    <row r="42" ht="15.75"/>
    <row r="43" ht="15.75"/>
    <row r="44" ht="15.75"/>
    <row r="46" spans="1:2" ht="15.75">
      <c r="A46" s="95" t="s">
        <v>203</v>
      </c>
      <c r="B46" s="96" t="s">
        <v>385</v>
      </c>
    </row>
    <row r="48" spans="1:2" ht="15.75">
      <c r="A48" s="93" t="s">
        <v>207</v>
      </c>
      <c r="B48" s="2" t="s">
        <v>373</v>
      </c>
    </row>
    <row r="50" spans="5:15" ht="15.75">
      <c r="E50" s="129" t="s">
        <v>212</v>
      </c>
      <c r="F50" s="129"/>
      <c r="G50" s="129"/>
      <c r="H50" s="129"/>
      <c r="I50" s="129"/>
      <c r="K50" s="130" t="s">
        <v>213</v>
      </c>
      <c r="L50" s="130"/>
      <c r="M50" s="130"/>
      <c r="N50" s="130"/>
      <c r="O50" s="130"/>
    </row>
    <row r="51" spans="5:15" ht="15.75">
      <c r="E51" s="76" t="s">
        <v>386</v>
      </c>
      <c r="F51" s="76"/>
      <c r="G51" s="76" t="s">
        <v>387</v>
      </c>
      <c r="H51" s="76"/>
      <c r="I51" s="2" t="s">
        <v>210</v>
      </c>
      <c r="K51" s="76" t="s">
        <v>386</v>
      </c>
      <c r="L51" s="76"/>
      <c r="M51" s="76" t="s">
        <v>387</v>
      </c>
      <c r="N51" s="76"/>
      <c r="O51" s="2" t="s">
        <v>210</v>
      </c>
    </row>
    <row r="52" spans="5:15" ht="15.75">
      <c r="E52" s="124" t="s">
        <v>388</v>
      </c>
      <c r="F52" s="97"/>
      <c r="G52" s="124" t="s">
        <v>388</v>
      </c>
      <c r="H52" s="97"/>
      <c r="I52" s="5" t="s">
        <v>211</v>
      </c>
      <c r="K52" s="124" t="s">
        <v>388</v>
      </c>
      <c r="L52" s="97"/>
      <c r="M52" s="124" t="s">
        <v>388</v>
      </c>
      <c r="N52" s="97"/>
      <c r="O52" s="5" t="s">
        <v>211</v>
      </c>
    </row>
    <row r="53" spans="5:15" ht="15.75">
      <c r="E53" s="91" t="s">
        <v>2</v>
      </c>
      <c r="F53" s="91"/>
      <c r="G53" s="91" t="s">
        <v>2</v>
      </c>
      <c r="H53" s="91"/>
      <c r="I53" s="91" t="s">
        <v>2</v>
      </c>
      <c r="K53" s="91" t="s">
        <v>2</v>
      </c>
      <c r="L53" s="91"/>
      <c r="M53" s="91" t="s">
        <v>2</v>
      </c>
      <c r="N53" s="91"/>
      <c r="O53" s="91" t="s">
        <v>2</v>
      </c>
    </row>
    <row r="54" ht="15.75">
      <c r="B54" s="94" t="s">
        <v>171</v>
      </c>
    </row>
    <row r="55" spans="2:15" ht="15.75">
      <c r="B55" s="2" t="s">
        <v>209</v>
      </c>
      <c r="E55" s="3">
        <v>9084</v>
      </c>
      <c r="F55" s="3"/>
      <c r="G55" s="3">
        <v>5801</v>
      </c>
      <c r="H55" s="3"/>
      <c r="I55" s="3">
        <f>E55-G55</f>
        <v>3283</v>
      </c>
      <c r="J55" s="3"/>
      <c r="K55" s="3">
        <v>1579</v>
      </c>
      <c r="L55" s="3"/>
      <c r="M55" s="3">
        <v>947</v>
      </c>
      <c r="N55" s="3"/>
      <c r="O55" s="3">
        <f aca="true" t="shared" si="0" ref="O55:O65">K55-M55</f>
        <v>632</v>
      </c>
    </row>
    <row r="56" spans="2:15" ht="15.75">
      <c r="B56" s="2" t="s">
        <v>214</v>
      </c>
      <c r="E56" s="3">
        <v>930</v>
      </c>
      <c r="F56" s="3"/>
      <c r="G56" s="3">
        <v>460</v>
      </c>
      <c r="H56" s="3"/>
      <c r="I56" s="3">
        <f aca="true" t="shared" si="1" ref="I56:I66">E56-G56</f>
        <v>470</v>
      </c>
      <c r="J56" s="3"/>
      <c r="K56" s="3">
        <v>-249</v>
      </c>
      <c r="L56" s="3"/>
      <c r="M56" s="3">
        <v>-159</v>
      </c>
      <c r="N56" s="3"/>
      <c r="O56" s="3">
        <f t="shared" si="0"/>
        <v>-90</v>
      </c>
    </row>
    <row r="57" spans="2:15" ht="15.75">
      <c r="B57" s="2" t="s">
        <v>215</v>
      </c>
      <c r="E57" s="3">
        <v>92</v>
      </c>
      <c r="F57" s="3"/>
      <c r="G57" s="3">
        <v>66</v>
      </c>
      <c r="H57" s="3"/>
      <c r="I57" s="3">
        <f t="shared" si="1"/>
        <v>26</v>
      </c>
      <c r="J57" s="3"/>
      <c r="K57" s="3">
        <v>-130</v>
      </c>
      <c r="L57" s="3"/>
      <c r="M57" s="3">
        <v>-87</v>
      </c>
      <c r="N57" s="3"/>
      <c r="O57" s="3">
        <f t="shared" si="0"/>
        <v>-43</v>
      </c>
    </row>
    <row r="58" spans="2:15" ht="15.75">
      <c r="B58" s="2" t="s">
        <v>389</v>
      </c>
      <c r="E58" s="3">
        <v>0</v>
      </c>
      <c r="F58" s="3"/>
      <c r="G58" s="3">
        <v>0</v>
      </c>
      <c r="H58" s="3"/>
      <c r="I58" s="3">
        <f t="shared" si="1"/>
        <v>0</v>
      </c>
      <c r="J58" s="3"/>
      <c r="K58" s="3">
        <v>-4</v>
      </c>
      <c r="L58" s="3"/>
      <c r="M58" s="3">
        <v>0</v>
      </c>
      <c r="N58" s="3"/>
      <c r="O58" s="3">
        <f t="shared" si="0"/>
        <v>-4</v>
      </c>
    </row>
    <row r="59" spans="2:15" ht="15.75">
      <c r="B59" s="2" t="s">
        <v>216</v>
      </c>
      <c r="E59" s="81">
        <v>0</v>
      </c>
      <c r="F59" s="3"/>
      <c r="G59" s="81">
        <v>0</v>
      </c>
      <c r="H59" s="3"/>
      <c r="I59" s="81">
        <f t="shared" si="1"/>
        <v>0</v>
      </c>
      <c r="J59" s="3"/>
      <c r="K59" s="81">
        <v>-807</v>
      </c>
      <c r="L59" s="3"/>
      <c r="M59" s="81">
        <v>-420</v>
      </c>
      <c r="N59" s="3"/>
      <c r="O59" s="81">
        <f t="shared" si="0"/>
        <v>-387</v>
      </c>
    </row>
    <row r="60" spans="5:15" ht="15.75">
      <c r="E60" s="3">
        <f>SUM(E55:E59)</f>
        <v>10106</v>
      </c>
      <c r="F60" s="3"/>
      <c r="G60" s="3">
        <f>SUM(G55:G59)</f>
        <v>6327</v>
      </c>
      <c r="H60" s="3"/>
      <c r="I60" s="3">
        <f t="shared" si="1"/>
        <v>3779</v>
      </c>
      <c r="J60" s="3"/>
      <c r="K60" s="3">
        <f>SUM(K55:K59)</f>
        <v>389</v>
      </c>
      <c r="L60" s="3"/>
      <c r="M60" s="3">
        <f>SUM(M55:M59)</f>
        <v>281</v>
      </c>
      <c r="N60" s="3"/>
      <c r="O60" s="3">
        <f t="shared" si="0"/>
        <v>108</v>
      </c>
    </row>
    <row r="61" spans="2:15" ht="15.75">
      <c r="B61" s="2" t="s">
        <v>217</v>
      </c>
      <c r="E61" s="3">
        <v>79</v>
      </c>
      <c r="F61" s="3"/>
      <c r="G61" s="3">
        <v>2</v>
      </c>
      <c r="H61" s="3"/>
      <c r="I61" s="3">
        <f t="shared" si="1"/>
        <v>77</v>
      </c>
      <c r="J61" s="3"/>
      <c r="K61" s="3">
        <v>-20</v>
      </c>
      <c r="L61" s="3"/>
      <c r="M61" s="3">
        <v>-93</v>
      </c>
      <c r="N61" s="3"/>
      <c r="O61" s="3">
        <f t="shared" si="0"/>
        <v>73</v>
      </c>
    </row>
    <row r="62" spans="2:15" ht="15.75">
      <c r="B62" s="2" t="s">
        <v>218</v>
      </c>
      <c r="E62" s="81">
        <v>0</v>
      </c>
      <c r="F62" s="3"/>
      <c r="G62" s="81">
        <v>0</v>
      </c>
      <c r="H62" s="3"/>
      <c r="I62" s="81">
        <f t="shared" si="1"/>
        <v>0</v>
      </c>
      <c r="J62" s="3"/>
      <c r="K62" s="81">
        <v>284</v>
      </c>
      <c r="L62" s="3"/>
      <c r="M62" s="81">
        <v>298</v>
      </c>
      <c r="N62" s="3"/>
      <c r="O62" s="81">
        <f t="shared" si="0"/>
        <v>-14</v>
      </c>
    </row>
    <row r="63" spans="2:15" ht="15.75">
      <c r="B63" s="2" t="s">
        <v>14</v>
      </c>
      <c r="E63" s="7">
        <f>SUM(E60:E62)</f>
        <v>10185</v>
      </c>
      <c r="F63" s="3"/>
      <c r="G63" s="7">
        <f>SUM(G60:G62)</f>
        <v>6329</v>
      </c>
      <c r="H63" s="3"/>
      <c r="I63" s="3">
        <f t="shared" si="1"/>
        <v>3856</v>
      </c>
      <c r="J63" s="3"/>
      <c r="K63" s="7">
        <f>SUM(K60:K62)</f>
        <v>653</v>
      </c>
      <c r="L63" s="3"/>
      <c r="M63" s="7">
        <f>SUM(M60:M62)</f>
        <v>486</v>
      </c>
      <c r="N63" s="3"/>
      <c r="O63" s="3">
        <f t="shared" si="0"/>
        <v>167</v>
      </c>
    </row>
    <row r="64" spans="2:15" ht="15.75">
      <c r="B64" s="2" t="s">
        <v>219</v>
      </c>
      <c r="E64" s="3">
        <v>0</v>
      </c>
      <c r="F64" s="3"/>
      <c r="G64" s="3">
        <v>0</v>
      </c>
      <c r="H64" s="3"/>
      <c r="I64" s="81">
        <f t="shared" si="1"/>
        <v>0</v>
      </c>
      <c r="J64" s="3"/>
      <c r="K64" s="3">
        <v>-93</v>
      </c>
      <c r="L64" s="3"/>
      <c r="M64" s="3">
        <v>-46</v>
      </c>
      <c r="N64" s="3"/>
      <c r="O64" s="81">
        <f t="shared" si="0"/>
        <v>-47</v>
      </c>
    </row>
    <row r="65" spans="2:15" ht="15.75">
      <c r="B65" s="2" t="s">
        <v>220</v>
      </c>
      <c r="E65" s="100"/>
      <c r="F65" s="3"/>
      <c r="G65" s="100"/>
      <c r="H65" s="3"/>
      <c r="I65" s="3">
        <f t="shared" si="1"/>
        <v>0</v>
      </c>
      <c r="J65" s="3"/>
      <c r="K65" s="100"/>
      <c r="L65" s="3"/>
      <c r="M65" s="100"/>
      <c r="N65" s="3"/>
      <c r="O65" s="3">
        <f t="shared" si="0"/>
        <v>0</v>
      </c>
    </row>
    <row r="66" spans="2:15" ht="16.5" thickBot="1">
      <c r="B66" s="2" t="s">
        <v>250</v>
      </c>
      <c r="E66" s="98">
        <f>SUM(E63:E64)</f>
        <v>10185</v>
      </c>
      <c r="F66" s="3"/>
      <c r="G66" s="98">
        <f>SUM(G63:G64)</f>
        <v>6329</v>
      </c>
      <c r="H66" s="3"/>
      <c r="I66" s="98">
        <f t="shared" si="1"/>
        <v>3856</v>
      </c>
      <c r="J66" s="3"/>
      <c r="K66" s="98">
        <f>SUM(K63:K64)</f>
        <v>560</v>
      </c>
      <c r="L66" s="3"/>
      <c r="M66" s="98">
        <f>SUM(M63:M64)</f>
        <v>440</v>
      </c>
      <c r="N66" s="3"/>
      <c r="O66" s="98">
        <f>SUM(O63:O64)</f>
        <v>120</v>
      </c>
    </row>
    <row r="67" spans="5:15" ht="16.5" thickTop="1">
      <c r="E67" s="3"/>
      <c r="F67" s="3"/>
      <c r="G67" s="3"/>
      <c r="H67" s="3"/>
      <c r="I67" s="3"/>
      <c r="J67" s="3"/>
      <c r="K67" s="3"/>
      <c r="L67" s="3"/>
      <c r="M67" s="3"/>
      <c r="N67" s="3"/>
      <c r="O67" s="3"/>
    </row>
    <row r="68" spans="5:15" ht="15.75">
      <c r="E68" s="3"/>
      <c r="F68" s="3"/>
      <c r="G68" s="3"/>
      <c r="H68" s="3"/>
      <c r="I68" s="3"/>
      <c r="J68" s="3"/>
      <c r="K68" s="3"/>
      <c r="L68" s="3"/>
      <c r="M68" s="3"/>
      <c r="N68" s="3"/>
      <c r="O68" s="3"/>
    </row>
    <row r="69" ht="15.75">
      <c r="A69" s="93" t="s">
        <v>222</v>
      </c>
    </row>
    <row r="70" ht="15.75"/>
    <row r="71" ht="15.75"/>
    <row r="72" ht="15.75"/>
    <row r="73" ht="15.75"/>
    <row r="74" ht="15.75"/>
    <row r="75" ht="15.75"/>
    <row r="76" ht="15.75"/>
    <row r="77" ht="15.75"/>
    <row r="78" ht="15.75"/>
    <row r="79" ht="15.75"/>
    <row r="84" spans="1:2" ht="15.75">
      <c r="A84" s="23">
        <v>4</v>
      </c>
      <c r="B84" s="96" t="s">
        <v>223</v>
      </c>
    </row>
    <row r="86" spans="1:2" ht="15.75">
      <c r="A86" s="93" t="s">
        <v>224</v>
      </c>
      <c r="B86" s="2" t="s">
        <v>390</v>
      </c>
    </row>
    <row r="88" spans="5:15" ht="15.75">
      <c r="E88" s="129" t="s">
        <v>212</v>
      </c>
      <c r="F88" s="129"/>
      <c r="G88" s="129"/>
      <c r="H88" s="129"/>
      <c r="I88" s="129"/>
      <c r="K88" s="130" t="s">
        <v>213</v>
      </c>
      <c r="L88" s="130"/>
      <c r="M88" s="130"/>
      <c r="N88" s="130"/>
      <c r="O88" s="130"/>
    </row>
    <row r="89" spans="5:14" ht="15.75">
      <c r="E89" s="76" t="s">
        <v>309</v>
      </c>
      <c r="F89" s="76"/>
      <c r="G89" s="76" t="s">
        <v>309</v>
      </c>
      <c r="H89" s="76"/>
      <c r="K89" s="76" t="s">
        <v>309</v>
      </c>
      <c r="L89" s="76"/>
      <c r="M89" s="76" t="s">
        <v>309</v>
      </c>
      <c r="N89" s="76"/>
    </row>
    <row r="90" spans="5:15" ht="15.75">
      <c r="E90" s="76" t="s">
        <v>195</v>
      </c>
      <c r="F90" s="76"/>
      <c r="G90" s="76" t="s">
        <v>195</v>
      </c>
      <c r="H90" s="97"/>
      <c r="I90" s="2" t="s">
        <v>210</v>
      </c>
      <c r="K90" s="76" t="s">
        <v>195</v>
      </c>
      <c r="L90" s="76"/>
      <c r="M90" s="76" t="s">
        <v>195</v>
      </c>
      <c r="N90" s="97"/>
      <c r="O90" s="2" t="s">
        <v>210</v>
      </c>
    </row>
    <row r="91" spans="5:15" ht="15.75">
      <c r="E91" s="97" t="s">
        <v>372</v>
      </c>
      <c r="F91" s="97"/>
      <c r="G91" s="97" t="s">
        <v>371</v>
      </c>
      <c r="H91" s="97"/>
      <c r="I91" s="5" t="s">
        <v>211</v>
      </c>
      <c r="K91" s="97" t="s">
        <v>372</v>
      </c>
      <c r="L91" s="97"/>
      <c r="M91" s="97" t="s">
        <v>371</v>
      </c>
      <c r="N91" s="97"/>
      <c r="O91" s="5" t="s">
        <v>211</v>
      </c>
    </row>
    <row r="92" spans="5:15" ht="15.75">
      <c r="E92" s="91" t="s">
        <v>2</v>
      </c>
      <c r="G92" s="91" t="s">
        <v>2</v>
      </c>
      <c r="H92" s="91"/>
      <c r="I92" s="91" t="s">
        <v>2</v>
      </c>
      <c r="K92" s="91" t="s">
        <v>2</v>
      </c>
      <c r="L92" s="91"/>
      <c r="M92" s="91" t="s">
        <v>2</v>
      </c>
      <c r="N92" s="91"/>
      <c r="O92" s="91" t="s">
        <v>2</v>
      </c>
    </row>
    <row r="93" ht="15.75">
      <c r="B93" s="94" t="s">
        <v>171</v>
      </c>
    </row>
    <row r="94" spans="2:15" ht="15.75">
      <c r="B94" s="2" t="s">
        <v>209</v>
      </c>
      <c r="E94" s="3">
        <v>9084</v>
      </c>
      <c r="F94" s="3"/>
      <c r="G94" s="3">
        <v>2632</v>
      </c>
      <c r="H94" s="3"/>
      <c r="I94" s="3">
        <f>E94-G94</f>
        <v>6452</v>
      </c>
      <c r="J94" s="3"/>
      <c r="K94" s="3">
        <v>1579</v>
      </c>
      <c r="L94" s="3"/>
      <c r="M94" s="3">
        <v>338</v>
      </c>
      <c r="N94" s="3"/>
      <c r="O94" s="3">
        <f aca="true" t="shared" si="2" ref="O94:O108">K94-M94</f>
        <v>1241</v>
      </c>
    </row>
    <row r="95" spans="2:15" ht="15.75">
      <c r="B95" s="2" t="s">
        <v>214</v>
      </c>
      <c r="E95" s="3">
        <v>930</v>
      </c>
      <c r="F95" s="3"/>
      <c r="G95" s="3">
        <v>1590</v>
      </c>
      <c r="H95" s="3"/>
      <c r="I95" s="3">
        <f aca="true" t="shared" si="3" ref="I95:I109">E95-G95</f>
        <v>-660</v>
      </c>
      <c r="J95" s="3"/>
      <c r="K95" s="3">
        <v>-249</v>
      </c>
      <c r="L95" s="3"/>
      <c r="M95" s="3">
        <v>47</v>
      </c>
      <c r="N95" s="3"/>
      <c r="O95" s="3">
        <f t="shared" si="2"/>
        <v>-296</v>
      </c>
    </row>
    <row r="96" spans="2:15" ht="15.75">
      <c r="B96" s="2" t="s">
        <v>215</v>
      </c>
      <c r="E96" s="3">
        <v>92</v>
      </c>
      <c r="F96" s="3"/>
      <c r="G96" s="3">
        <v>416</v>
      </c>
      <c r="H96" s="3"/>
      <c r="I96" s="3">
        <f t="shared" si="3"/>
        <v>-324</v>
      </c>
      <c r="J96" s="3"/>
      <c r="K96" s="3">
        <v>-130</v>
      </c>
      <c r="L96" s="3"/>
      <c r="M96" s="3">
        <v>50</v>
      </c>
      <c r="N96" s="3"/>
      <c r="O96" s="3">
        <f t="shared" si="2"/>
        <v>-180</v>
      </c>
    </row>
    <row r="97" spans="2:15" ht="15.75">
      <c r="B97" s="2" t="s">
        <v>389</v>
      </c>
      <c r="E97" s="3">
        <v>0</v>
      </c>
      <c r="F97" s="3"/>
      <c r="G97" s="3">
        <v>0</v>
      </c>
      <c r="H97" s="3"/>
      <c r="I97" s="3">
        <f t="shared" si="3"/>
        <v>0</v>
      </c>
      <c r="J97" s="3"/>
      <c r="K97" s="3">
        <v>-4</v>
      </c>
      <c r="L97" s="3"/>
      <c r="M97" s="3">
        <v>0</v>
      </c>
      <c r="N97" s="3"/>
      <c r="O97" s="3">
        <f t="shared" si="2"/>
        <v>-4</v>
      </c>
    </row>
    <row r="98" spans="2:15" ht="15.75">
      <c r="B98" s="2" t="s">
        <v>216</v>
      </c>
      <c r="E98" s="81">
        <v>0</v>
      </c>
      <c r="F98" s="3"/>
      <c r="G98" s="81">
        <v>0</v>
      </c>
      <c r="H98" s="3"/>
      <c r="I98" s="81">
        <f t="shared" si="3"/>
        <v>0</v>
      </c>
      <c r="J98" s="3"/>
      <c r="K98" s="81">
        <v>-807</v>
      </c>
      <c r="L98" s="3"/>
      <c r="M98" s="81">
        <v>-458</v>
      </c>
      <c r="N98" s="3"/>
      <c r="O98" s="81">
        <f t="shared" si="2"/>
        <v>-349</v>
      </c>
    </row>
    <row r="99" spans="5:15" ht="15.75">
      <c r="E99" s="86">
        <f>SUM(E94:E98)</f>
        <v>10106</v>
      </c>
      <c r="F99" s="3"/>
      <c r="G99" s="86">
        <f>SUM(G94:G98)</f>
        <v>4638</v>
      </c>
      <c r="H99" s="3"/>
      <c r="I99" s="86">
        <f t="shared" si="3"/>
        <v>5468</v>
      </c>
      <c r="J99" s="3"/>
      <c r="K99" s="86">
        <f>SUM(K94:K98)</f>
        <v>389</v>
      </c>
      <c r="L99" s="3"/>
      <c r="M99" s="86">
        <f>SUM(M94:M98)</f>
        <v>-23</v>
      </c>
      <c r="N99" s="3"/>
      <c r="O99" s="86">
        <f t="shared" si="2"/>
        <v>412</v>
      </c>
    </row>
    <row r="100" spans="2:15" ht="15.75">
      <c r="B100" s="101" t="s">
        <v>174</v>
      </c>
      <c r="E100" s="3"/>
      <c r="F100" s="3"/>
      <c r="G100" s="3"/>
      <c r="H100" s="3"/>
      <c r="I100" s="3"/>
      <c r="J100" s="3"/>
      <c r="K100" s="3"/>
      <c r="L100" s="3"/>
      <c r="M100" s="3"/>
      <c r="N100" s="3"/>
      <c r="O100" s="3"/>
    </row>
    <row r="101" spans="2:15" ht="15.75">
      <c r="B101" s="2" t="s">
        <v>217</v>
      </c>
      <c r="E101" s="3">
        <v>79</v>
      </c>
      <c r="F101" s="3"/>
      <c r="G101" s="3">
        <v>0</v>
      </c>
      <c r="H101" s="3"/>
      <c r="I101" s="3">
        <f t="shared" si="3"/>
        <v>79</v>
      </c>
      <c r="J101" s="3"/>
      <c r="K101" s="3">
        <v>-20</v>
      </c>
      <c r="L101" s="3"/>
      <c r="M101" s="3">
        <v>-75</v>
      </c>
      <c r="N101" s="3"/>
      <c r="O101" s="3">
        <f t="shared" si="2"/>
        <v>55</v>
      </c>
    </row>
    <row r="102" spans="2:15" ht="15.75">
      <c r="B102" s="2" t="s">
        <v>225</v>
      </c>
      <c r="E102" s="3">
        <v>0</v>
      </c>
      <c r="F102" s="3"/>
      <c r="G102" s="3">
        <v>-5</v>
      </c>
      <c r="H102" s="3"/>
      <c r="I102" s="3">
        <f t="shared" si="3"/>
        <v>5</v>
      </c>
      <c r="J102" s="3"/>
      <c r="K102" s="3">
        <v>0</v>
      </c>
      <c r="L102" s="3"/>
      <c r="M102" s="3">
        <v>-5</v>
      </c>
      <c r="N102" s="3"/>
      <c r="O102" s="3">
        <f t="shared" si="2"/>
        <v>5</v>
      </c>
    </row>
    <row r="103" spans="5:15" ht="15.75">
      <c r="E103" s="86">
        <f>SUM(E101:E102)</f>
        <v>79</v>
      </c>
      <c r="F103" s="3"/>
      <c r="G103" s="86">
        <f>SUM(G101:G102)</f>
        <v>-5</v>
      </c>
      <c r="H103" s="3"/>
      <c r="I103" s="86">
        <f>SUM(I101:I102)</f>
        <v>84</v>
      </c>
      <c r="J103" s="3"/>
      <c r="K103" s="86">
        <f>SUM(K101:K102)</f>
        <v>-20</v>
      </c>
      <c r="L103" s="3"/>
      <c r="M103" s="86">
        <f>SUM(M101:M102)</f>
        <v>-80</v>
      </c>
      <c r="N103" s="3"/>
      <c r="O103" s="86">
        <f>SUM(O101:O102)</f>
        <v>60</v>
      </c>
    </row>
    <row r="104" spans="5:15" ht="15.75">
      <c r="E104" s="3"/>
      <c r="F104" s="3"/>
      <c r="G104" s="3"/>
      <c r="H104" s="3"/>
      <c r="I104" s="3"/>
      <c r="J104" s="3"/>
      <c r="K104" s="3"/>
      <c r="L104" s="3"/>
      <c r="M104" s="3"/>
      <c r="N104" s="3"/>
      <c r="O104" s="3"/>
    </row>
    <row r="105" spans="2:15" ht="15.75">
      <c r="B105" s="2" t="s">
        <v>218</v>
      </c>
      <c r="E105" s="81">
        <v>0</v>
      </c>
      <c r="F105" s="3"/>
      <c r="G105" s="81">
        <v>0</v>
      </c>
      <c r="H105" s="3"/>
      <c r="I105" s="81">
        <f t="shared" si="3"/>
        <v>0</v>
      </c>
      <c r="J105" s="3"/>
      <c r="K105" s="81">
        <v>284</v>
      </c>
      <c r="L105" s="3"/>
      <c r="M105" s="81">
        <v>-11</v>
      </c>
      <c r="N105" s="3"/>
      <c r="O105" s="81">
        <f t="shared" si="2"/>
        <v>295</v>
      </c>
    </row>
    <row r="106" spans="2:15" ht="15.75">
      <c r="B106" s="2" t="s">
        <v>14</v>
      </c>
      <c r="E106" s="7">
        <f>E99+E103+E105</f>
        <v>10185</v>
      </c>
      <c r="F106" s="3"/>
      <c r="G106" s="7">
        <f>G99+G103+G105</f>
        <v>4633</v>
      </c>
      <c r="H106" s="3"/>
      <c r="I106" s="3">
        <f t="shared" si="3"/>
        <v>5552</v>
      </c>
      <c r="J106" s="3"/>
      <c r="K106" s="7">
        <f>K99+K103+K105</f>
        <v>653</v>
      </c>
      <c r="L106" s="3"/>
      <c r="M106" s="7">
        <f>M99+M103+M105</f>
        <v>-114</v>
      </c>
      <c r="N106" s="3"/>
      <c r="O106" s="3">
        <f t="shared" si="2"/>
        <v>767</v>
      </c>
    </row>
    <row r="107" spans="2:15" ht="15.75">
      <c r="B107" s="2" t="s">
        <v>219</v>
      </c>
      <c r="E107" s="3">
        <v>0</v>
      </c>
      <c r="F107" s="3"/>
      <c r="G107" s="3">
        <v>0</v>
      </c>
      <c r="H107" s="3"/>
      <c r="I107" s="81">
        <f t="shared" si="3"/>
        <v>0</v>
      </c>
      <c r="J107" s="3"/>
      <c r="K107" s="3">
        <v>-93</v>
      </c>
      <c r="L107" s="3"/>
      <c r="M107" s="3">
        <v>-160</v>
      </c>
      <c r="N107" s="3"/>
      <c r="O107" s="81">
        <f t="shared" si="2"/>
        <v>67</v>
      </c>
    </row>
    <row r="108" spans="2:15" ht="15.75">
      <c r="B108" s="2" t="s">
        <v>220</v>
      </c>
      <c r="E108" s="100"/>
      <c r="F108" s="3"/>
      <c r="G108" s="100"/>
      <c r="H108" s="3"/>
      <c r="I108" s="3">
        <f t="shared" si="3"/>
        <v>0</v>
      </c>
      <c r="J108" s="3"/>
      <c r="K108" s="100"/>
      <c r="L108" s="3"/>
      <c r="M108" s="100"/>
      <c r="N108" s="3"/>
      <c r="O108" s="3">
        <f t="shared" si="2"/>
        <v>0</v>
      </c>
    </row>
    <row r="109" spans="2:15" ht="16.5" thickBot="1">
      <c r="B109" s="2" t="s">
        <v>221</v>
      </c>
      <c r="E109" s="98">
        <f>SUM(E106:E107)</f>
        <v>10185</v>
      </c>
      <c r="F109" s="3"/>
      <c r="G109" s="98">
        <f>SUM(G106:G107)</f>
        <v>4633</v>
      </c>
      <c r="H109" s="3"/>
      <c r="I109" s="98">
        <f t="shared" si="3"/>
        <v>5552</v>
      </c>
      <c r="J109" s="3"/>
      <c r="K109" s="98">
        <f>SUM(K106:K107)</f>
        <v>560</v>
      </c>
      <c r="L109" s="3"/>
      <c r="M109" s="98">
        <f>SUM(M106:M107)</f>
        <v>-274</v>
      </c>
      <c r="N109" s="3"/>
      <c r="O109" s="98">
        <f>SUM(O106:O107)</f>
        <v>834</v>
      </c>
    </row>
    <row r="110" spans="5:15" ht="16.5" thickTop="1">
      <c r="E110" s="3"/>
      <c r="F110" s="3"/>
      <c r="G110" s="3"/>
      <c r="H110" s="3"/>
      <c r="I110" s="3"/>
      <c r="J110" s="3"/>
      <c r="K110" s="3"/>
      <c r="L110" s="3"/>
      <c r="M110" s="3"/>
      <c r="N110" s="3"/>
      <c r="O110" s="3"/>
    </row>
    <row r="111" spans="1:15" ht="15.75">
      <c r="A111" s="93" t="s">
        <v>226</v>
      </c>
      <c r="B111" s="2" t="s">
        <v>227</v>
      </c>
      <c r="E111" s="3"/>
      <c r="F111" s="3"/>
      <c r="G111" s="3"/>
      <c r="H111" s="3"/>
      <c r="I111" s="3"/>
      <c r="J111" s="3"/>
      <c r="K111" s="3"/>
      <c r="L111" s="3"/>
      <c r="M111" s="3"/>
      <c r="N111" s="3"/>
      <c r="O111" s="3"/>
    </row>
    <row r="112" ht="12" customHeight="1"/>
    <row r="113" ht="15.75">
      <c r="B113" s="110" t="s">
        <v>229</v>
      </c>
    </row>
    <row r="114" ht="12" customHeight="1"/>
    <row r="115" ht="15.75">
      <c r="B115" s="2" t="s">
        <v>247</v>
      </c>
    </row>
    <row r="116" ht="12" customHeight="1"/>
    <row r="117" spans="7:12" ht="15.75">
      <c r="G117" s="76" t="s">
        <v>329</v>
      </c>
      <c r="J117" s="18"/>
      <c r="K117" s="76" t="s">
        <v>393</v>
      </c>
      <c r="L117" s="18"/>
    </row>
    <row r="118" spans="7:11" ht="15.75">
      <c r="G118" s="97" t="s">
        <v>391</v>
      </c>
      <c r="K118" s="97" t="s">
        <v>392</v>
      </c>
    </row>
    <row r="119" spans="7:11" ht="15.75">
      <c r="G119" s="91" t="s">
        <v>2</v>
      </c>
      <c r="K119" s="91" t="s">
        <v>2</v>
      </c>
    </row>
    <row r="120" ht="12" customHeight="1">
      <c r="K120" s="91"/>
    </row>
    <row r="121" spans="2:11" ht="16.5" thickBot="1">
      <c r="B121" s="2" t="s">
        <v>197</v>
      </c>
      <c r="G121" s="98">
        <v>9084</v>
      </c>
      <c r="K121" s="125">
        <v>2632</v>
      </c>
    </row>
    <row r="122" ht="9" customHeight="1" thickTop="1">
      <c r="G122" s="7"/>
    </row>
    <row r="123" spans="2:11" ht="15.75">
      <c r="B123" s="2" t="s">
        <v>228</v>
      </c>
      <c r="G123" s="3">
        <v>2202</v>
      </c>
      <c r="K123" s="2">
        <v>395</v>
      </c>
    </row>
    <row r="124" spans="2:11" ht="15.75">
      <c r="B124" s="2" t="s">
        <v>230</v>
      </c>
      <c r="G124" s="3">
        <v>319</v>
      </c>
      <c r="K124" s="2">
        <v>290</v>
      </c>
    </row>
    <row r="125" spans="7:11" ht="15.75">
      <c r="G125" s="86">
        <f>SUM(G123:G124)</f>
        <v>2521</v>
      </c>
      <c r="K125" s="20">
        <f>SUM(K123:K124)</f>
        <v>685</v>
      </c>
    </row>
    <row r="126" spans="2:11" ht="15.75">
      <c r="B126" s="2" t="s">
        <v>231</v>
      </c>
      <c r="G126" s="3">
        <v>574</v>
      </c>
      <c r="K126" s="2">
        <v>237</v>
      </c>
    </row>
    <row r="127" spans="2:7" ht="15.75">
      <c r="B127" s="2" t="s">
        <v>232</v>
      </c>
      <c r="G127" s="3"/>
    </row>
    <row r="128" spans="2:11" ht="15.75">
      <c r="B128" s="2" t="s">
        <v>233</v>
      </c>
      <c r="G128" s="3">
        <v>368</v>
      </c>
      <c r="K128" s="2">
        <v>110</v>
      </c>
    </row>
    <row r="129" spans="7:11" ht="15.75">
      <c r="G129" s="86">
        <f>SUM(G126:G128)</f>
        <v>942</v>
      </c>
      <c r="K129" s="86">
        <f>SUM(K126:K128)</f>
        <v>347</v>
      </c>
    </row>
    <row r="130" spans="2:17" ht="16.5" thickBot="1">
      <c r="B130" s="2" t="s">
        <v>234</v>
      </c>
      <c r="G130" s="102">
        <f>G125-G129</f>
        <v>1579</v>
      </c>
      <c r="K130" s="102">
        <f>K125-K129</f>
        <v>338</v>
      </c>
      <c r="Q130" s="2" t="s">
        <v>3</v>
      </c>
    </row>
    <row r="131" ht="11.25" customHeight="1" thickTop="1">
      <c r="G131" s="57"/>
    </row>
    <row r="132" spans="2:7" ht="15.75">
      <c r="B132" s="2" t="s">
        <v>394</v>
      </c>
      <c r="G132" s="57"/>
    </row>
    <row r="133" ht="11.25" customHeight="1"/>
    <row r="134" ht="15.75">
      <c r="B134" s="2" t="s">
        <v>246</v>
      </c>
    </row>
    <row r="136" spans="7:13" ht="15.75">
      <c r="G136" s="76" t="s">
        <v>254</v>
      </c>
      <c r="J136" s="76"/>
      <c r="K136" s="76"/>
      <c r="L136" s="76"/>
      <c r="M136" s="76"/>
    </row>
    <row r="137" spans="2:15" ht="15.75">
      <c r="B137" s="50"/>
      <c r="G137" s="76" t="s">
        <v>255</v>
      </c>
      <c r="H137" s="129" t="s">
        <v>309</v>
      </c>
      <c r="I137" s="129"/>
      <c r="J137" s="129" t="s">
        <v>8</v>
      </c>
      <c r="K137" s="129"/>
      <c r="L137" s="129" t="s">
        <v>228</v>
      </c>
      <c r="M137" s="129"/>
      <c r="N137" s="129"/>
      <c r="O137" s="129"/>
    </row>
    <row r="138" spans="2:15" ht="15.75">
      <c r="B138" s="107" t="s">
        <v>253</v>
      </c>
      <c r="C138" s="46"/>
      <c r="D138" s="46"/>
      <c r="E138" s="46"/>
      <c r="F138" s="46"/>
      <c r="G138" s="108" t="s">
        <v>256</v>
      </c>
      <c r="H138" s="131" t="s">
        <v>235</v>
      </c>
      <c r="I138" s="131"/>
      <c r="J138" s="131" t="s">
        <v>15</v>
      </c>
      <c r="K138" s="131"/>
      <c r="L138" s="131" t="s">
        <v>15</v>
      </c>
      <c r="M138" s="131"/>
      <c r="N138" s="46"/>
      <c r="O138" s="109" t="s">
        <v>236</v>
      </c>
    </row>
    <row r="139" ht="15.75">
      <c r="O139" s="50"/>
    </row>
    <row r="140" spans="2:15" ht="15.75">
      <c r="B140" s="2" t="s">
        <v>237</v>
      </c>
      <c r="G140" s="2">
        <v>3</v>
      </c>
      <c r="I140" s="103">
        <v>1</v>
      </c>
      <c r="K140" s="2">
        <v>527</v>
      </c>
      <c r="M140" s="104">
        <v>108</v>
      </c>
      <c r="O140" s="105">
        <f>M140/K140*100%</f>
        <v>0.2049335863377609</v>
      </c>
    </row>
    <row r="141" spans="2:15" ht="15.75">
      <c r="B141" s="2" t="s">
        <v>238</v>
      </c>
      <c r="G141" s="2">
        <v>14</v>
      </c>
      <c r="I141" s="103">
        <v>0.65</v>
      </c>
      <c r="K141" s="104">
        <f>14*192*65%-2</f>
        <v>1745.2</v>
      </c>
      <c r="M141" s="104">
        <f>1747-(14*139*65%)</f>
        <v>482.0999999999999</v>
      </c>
      <c r="O141" s="105">
        <f>M141/K141*100%</f>
        <v>0.2762434104973641</v>
      </c>
    </row>
    <row r="142" spans="7:15" ht="15.75">
      <c r="G142" s="2">
        <v>2</v>
      </c>
      <c r="I142" s="103">
        <v>0.7</v>
      </c>
      <c r="K142" s="104">
        <f>2*209*70%</f>
        <v>292.59999999999997</v>
      </c>
      <c r="M142" s="104">
        <f>293-(2*139*70%)</f>
        <v>98.4</v>
      </c>
      <c r="O142" s="105">
        <f>M142/K142*100%</f>
        <v>0.33629528366370476</v>
      </c>
    </row>
    <row r="143" spans="9:15" ht="15.75">
      <c r="I143" s="103"/>
      <c r="K143" s="86">
        <f>SUM(K140:K142)</f>
        <v>2564.7999999999997</v>
      </c>
      <c r="M143" s="86">
        <f>108+480+97</f>
        <v>685</v>
      </c>
      <c r="O143" s="50"/>
    </row>
    <row r="144" ht="15.75">
      <c r="O144" s="50"/>
    </row>
    <row r="145" spans="2:15" ht="15.75">
      <c r="B145" s="2" t="s">
        <v>239</v>
      </c>
      <c r="G145" s="2">
        <v>26</v>
      </c>
      <c r="I145" s="103">
        <v>0.1</v>
      </c>
      <c r="K145" s="3">
        <f>26*36*10%-2</f>
        <v>91.60000000000001</v>
      </c>
      <c r="M145" s="3">
        <f>92-(26*56*10%)-1</f>
        <v>-54.599999999999994</v>
      </c>
      <c r="O145" s="105">
        <f>M145/K145*100%</f>
        <v>-0.5960698689956331</v>
      </c>
    </row>
    <row r="146" spans="7:15" ht="15.75">
      <c r="G146" s="2">
        <v>24</v>
      </c>
      <c r="I146" s="103">
        <v>0.05</v>
      </c>
      <c r="K146" s="3">
        <f>24*36*5%</f>
        <v>43.2</v>
      </c>
      <c r="M146" s="3">
        <f>43-(24*56*5%)-1</f>
        <v>-25.200000000000003</v>
      </c>
      <c r="O146" s="105">
        <f>M146/K146*100%</f>
        <v>-0.5833333333333334</v>
      </c>
    </row>
    <row r="147" spans="7:15" ht="15.75">
      <c r="G147" s="2">
        <v>1</v>
      </c>
      <c r="I147" s="103">
        <v>0.8</v>
      </c>
      <c r="K147" s="3">
        <f>1*36*80%</f>
        <v>28.8</v>
      </c>
      <c r="M147" s="3">
        <f>29-(1*56*80%)-1</f>
        <v>-16.800000000000004</v>
      </c>
      <c r="O147" s="105">
        <f>M147/K147*100%</f>
        <v>-0.5833333333333335</v>
      </c>
    </row>
    <row r="148" spans="11:15" ht="15.75">
      <c r="K148" s="86">
        <f>SUM(K145:K147)+1</f>
        <v>164.60000000000002</v>
      </c>
      <c r="M148" s="86">
        <f>SUM(M145:M147)</f>
        <v>-96.6</v>
      </c>
      <c r="O148" s="50"/>
    </row>
    <row r="149" spans="11:15" ht="15.75">
      <c r="K149" s="3"/>
      <c r="M149" s="3"/>
      <c r="O149" s="50"/>
    </row>
    <row r="150" spans="2:15" ht="15.75">
      <c r="B150" s="2" t="s">
        <v>240</v>
      </c>
      <c r="G150" s="2">
        <v>1</v>
      </c>
      <c r="I150" s="103">
        <v>0.9</v>
      </c>
      <c r="K150" s="3">
        <f>1*10*90%</f>
        <v>9</v>
      </c>
      <c r="M150" s="3">
        <f>9-(1*3*90%)</f>
        <v>6.3</v>
      </c>
      <c r="O150" s="105">
        <f>M150/K150*100%</f>
        <v>0.7</v>
      </c>
    </row>
    <row r="151" spans="7:15" ht="15.75">
      <c r="G151" s="2">
        <v>1</v>
      </c>
      <c r="I151" s="103">
        <v>0.2</v>
      </c>
      <c r="K151" s="3">
        <f>1*10*20%</f>
        <v>2</v>
      </c>
      <c r="M151" s="3">
        <f>2-(1*3*20%)</f>
        <v>1.4</v>
      </c>
      <c r="O151" s="105">
        <f>M151/K151*100%</f>
        <v>0.7</v>
      </c>
    </row>
    <row r="152" spans="11:15" ht="15.75">
      <c r="K152" s="86">
        <f>SUM(K150:K151)</f>
        <v>11</v>
      </c>
      <c r="M152" s="86">
        <f>SUM(M150:M151)</f>
        <v>7.699999999999999</v>
      </c>
      <c r="O152" s="50"/>
    </row>
    <row r="153" spans="11:15" ht="15.75">
      <c r="K153" s="3"/>
      <c r="M153" s="3"/>
      <c r="O153" s="50"/>
    </row>
    <row r="154" spans="2:15" ht="15.75">
      <c r="B154" s="2" t="s">
        <v>241</v>
      </c>
      <c r="G154" s="2">
        <v>35</v>
      </c>
      <c r="I154" s="103">
        <v>0.2</v>
      </c>
      <c r="K154" s="3">
        <f>35*117*20%</f>
        <v>819</v>
      </c>
      <c r="M154" s="3">
        <f>819-(35*95*20%)</f>
        <v>154</v>
      </c>
      <c r="O154" s="105">
        <f>M154/K154*100%</f>
        <v>0.18803418803418803</v>
      </c>
    </row>
    <row r="155" spans="7:15" ht="15.75">
      <c r="G155" s="2">
        <v>4</v>
      </c>
      <c r="I155" s="103">
        <v>1</v>
      </c>
      <c r="K155" s="3">
        <f>4*115*100%+2</f>
        <v>462</v>
      </c>
      <c r="M155" s="3">
        <f>461-(4*95*100%)</f>
        <v>81</v>
      </c>
      <c r="O155" s="105">
        <f>M155/K155*100%</f>
        <v>0.17532467532467533</v>
      </c>
    </row>
    <row r="156" spans="11:15" ht="15.75">
      <c r="K156" s="90">
        <f>SUM(K154:K155)</f>
        <v>1281</v>
      </c>
      <c r="M156" s="90">
        <f>SUM(M154:M155)</f>
        <v>235</v>
      </c>
      <c r="O156" s="50"/>
    </row>
    <row r="157" ht="15.75">
      <c r="O157" s="50"/>
    </row>
    <row r="158" spans="2:15" ht="15.75">
      <c r="B158" s="2" t="s">
        <v>242</v>
      </c>
      <c r="G158" s="2">
        <v>6</v>
      </c>
      <c r="I158" s="103">
        <v>0.35</v>
      </c>
      <c r="K158" s="3">
        <f>6*127*35%+1</f>
        <v>267.7</v>
      </c>
      <c r="M158" s="2">
        <f>260-(6*100*35%)</f>
        <v>50</v>
      </c>
      <c r="O158" s="105">
        <f>M158/K158*100%</f>
        <v>0.1867762420620097</v>
      </c>
    </row>
    <row r="159" spans="7:15" ht="15.75">
      <c r="G159" s="2">
        <v>5</v>
      </c>
      <c r="I159" s="103">
        <v>0.5</v>
      </c>
      <c r="K159" s="3">
        <f>5*126*50%</f>
        <v>315</v>
      </c>
      <c r="M159" s="2">
        <f>315-(5*100*50%)</f>
        <v>65</v>
      </c>
      <c r="O159" s="105">
        <f>M159/K159*100%</f>
        <v>0.20634920634920634</v>
      </c>
    </row>
    <row r="160" spans="7:15" ht="15.75">
      <c r="G160" s="2">
        <v>27</v>
      </c>
      <c r="I160" s="103">
        <v>0.7</v>
      </c>
      <c r="K160" s="3">
        <f>27*127*70%</f>
        <v>2400.2999999999997</v>
      </c>
      <c r="M160" s="2">
        <f>2400-(27*100*70%)</f>
        <v>510.0000000000002</v>
      </c>
      <c r="O160" s="105">
        <f>M160/K160*100%</f>
        <v>0.21247344081989764</v>
      </c>
    </row>
    <row r="161" spans="11:15" ht="15.75">
      <c r="K161" s="86">
        <f>SUM(K158:K160)</f>
        <v>2983</v>
      </c>
      <c r="M161" s="86">
        <f>SUM(M158:M160)</f>
        <v>625.0000000000002</v>
      </c>
      <c r="O161" s="50"/>
    </row>
    <row r="162" spans="11:15" ht="15.75" customHeight="1">
      <c r="K162" s="7"/>
      <c r="M162" s="7"/>
      <c r="O162" s="50"/>
    </row>
    <row r="163" spans="2:15" ht="15.75">
      <c r="B163" s="2" t="s">
        <v>396</v>
      </c>
      <c r="G163" s="2">
        <v>1</v>
      </c>
      <c r="I163" s="103">
        <v>0.45</v>
      </c>
      <c r="K163" s="3">
        <v>127</v>
      </c>
      <c r="M163" s="104">
        <f>127-(1*224*45%)</f>
        <v>26.200000000000003</v>
      </c>
      <c r="O163" s="105">
        <f>M163/K163*100%</f>
        <v>0.2062992125984252</v>
      </c>
    </row>
    <row r="164" spans="7:15" ht="15.75">
      <c r="G164" s="2">
        <v>1</v>
      </c>
      <c r="I164" s="103">
        <v>0.65</v>
      </c>
      <c r="K164" s="3">
        <v>205</v>
      </c>
      <c r="M164" s="104">
        <f>206-(1*224*65%)</f>
        <v>60.400000000000006</v>
      </c>
      <c r="O164" s="105">
        <f>M164/K164*100%</f>
        <v>0.29463414634146345</v>
      </c>
    </row>
    <row r="165" spans="9:15" ht="15.75">
      <c r="I165" s="103"/>
      <c r="K165" s="86">
        <f>SUM(K163:K164)</f>
        <v>332</v>
      </c>
      <c r="M165" s="86">
        <f>SUM(M163:M164)</f>
        <v>86.60000000000001</v>
      </c>
      <c r="O165" s="105"/>
    </row>
    <row r="166" spans="11:15" ht="9" customHeight="1">
      <c r="K166" s="7"/>
      <c r="M166" s="7"/>
      <c r="O166" s="50"/>
    </row>
    <row r="167" spans="2:15" ht="15.75">
      <c r="B167" s="2" t="s">
        <v>252</v>
      </c>
      <c r="K167" s="3">
        <v>1825</v>
      </c>
      <c r="M167" s="3">
        <v>622</v>
      </c>
      <c r="O167" s="105">
        <f>M167/K167*100%</f>
        <v>0.3408219178082192</v>
      </c>
    </row>
    <row r="168" spans="2:15" ht="15.75">
      <c r="B168" s="2" t="s">
        <v>395</v>
      </c>
      <c r="K168" s="3">
        <v>-77</v>
      </c>
      <c r="M168" s="3">
        <v>-27</v>
      </c>
      <c r="O168" s="105"/>
    </row>
    <row r="169" spans="2:15" ht="15.75">
      <c r="B169" s="2" t="s">
        <v>251</v>
      </c>
      <c r="K169" s="3"/>
      <c r="M169" s="3">
        <v>241</v>
      </c>
      <c r="O169" s="50"/>
    </row>
    <row r="170" spans="2:15" ht="15.75">
      <c r="B170" s="2" t="s">
        <v>243</v>
      </c>
      <c r="K170" s="3"/>
      <c r="M170" s="3">
        <v>-57</v>
      </c>
      <c r="O170" s="50"/>
    </row>
    <row r="171" spans="2:15" ht="15.75">
      <c r="B171" s="2" t="s">
        <v>244</v>
      </c>
      <c r="K171" s="3"/>
      <c r="M171" s="3">
        <v>-120</v>
      </c>
      <c r="O171" s="50"/>
    </row>
    <row r="172" spans="11:15" ht="16.5" thickBot="1">
      <c r="K172" s="99">
        <f>K143+K148+K152+K156+K161+K165+K169+K168+K167+K170+K171</f>
        <v>9084.4</v>
      </c>
      <c r="M172" s="99">
        <f>M143+M148+M152+M156+M161+M169+M165+M168+M167+M170+M171</f>
        <v>2201.7000000000003</v>
      </c>
      <c r="O172" s="106"/>
    </row>
    <row r="173" spans="11:15" ht="16.5" thickTop="1">
      <c r="K173" s="3"/>
      <c r="M173" s="3"/>
      <c r="O173" s="50"/>
    </row>
    <row r="174" spans="2:15" ht="15.75">
      <c r="B174" s="110" t="s">
        <v>259</v>
      </c>
      <c r="C174" s="96"/>
      <c r="O174" s="50"/>
    </row>
    <row r="175" ht="15.75">
      <c r="O175" s="50"/>
    </row>
    <row r="176" spans="2:15" ht="15.75">
      <c r="B176" s="2" t="s">
        <v>245</v>
      </c>
      <c r="O176" s="50"/>
    </row>
    <row r="177" spans="7:15" ht="15.75">
      <c r="G177" s="76"/>
      <c r="H177" s="76"/>
      <c r="I177" s="76"/>
      <c r="J177" s="76"/>
      <c r="O177" s="50"/>
    </row>
    <row r="178" spans="7:15" ht="15.75">
      <c r="G178" s="129" t="s">
        <v>329</v>
      </c>
      <c r="H178" s="129"/>
      <c r="I178" s="129"/>
      <c r="J178" s="76"/>
      <c r="K178" s="2" t="s">
        <v>210</v>
      </c>
      <c r="O178" s="50"/>
    </row>
    <row r="179" spans="7:11" ht="15.75">
      <c r="G179" s="97" t="s">
        <v>372</v>
      </c>
      <c r="H179" s="97"/>
      <c r="I179" s="97" t="s">
        <v>371</v>
      </c>
      <c r="J179" s="97"/>
      <c r="K179" s="5" t="s">
        <v>211</v>
      </c>
    </row>
    <row r="180" spans="7:11" ht="15.75">
      <c r="G180" s="91" t="s">
        <v>2</v>
      </c>
      <c r="H180" s="91"/>
      <c r="I180" s="91" t="s">
        <v>2</v>
      </c>
      <c r="J180" s="91"/>
      <c r="K180" s="91" t="s">
        <v>2</v>
      </c>
    </row>
    <row r="182" spans="2:11" ht="16.5" thickBot="1">
      <c r="B182" s="2" t="s">
        <v>197</v>
      </c>
      <c r="G182" s="98">
        <v>930</v>
      </c>
      <c r="H182" s="3"/>
      <c r="I182" s="98">
        <v>1590</v>
      </c>
      <c r="J182" s="3"/>
      <c r="K182" s="98">
        <f>G182-I182</f>
        <v>-660</v>
      </c>
    </row>
    <row r="183" spans="7:11" ht="9" customHeight="1" thickTop="1">
      <c r="G183" s="7"/>
      <c r="H183" s="3"/>
      <c r="I183" s="7"/>
      <c r="J183" s="3"/>
      <c r="K183" s="7"/>
    </row>
    <row r="184" spans="2:11" ht="15.75">
      <c r="B184" s="2" t="s">
        <v>248</v>
      </c>
      <c r="G184" s="3">
        <v>85</v>
      </c>
      <c r="H184" s="3"/>
      <c r="I184" s="3">
        <v>349</v>
      </c>
      <c r="J184" s="3"/>
      <c r="K184" s="3">
        <f>G184-I184</f>
        <v>-264</v>
      </c>
    </row>
    <row r="185" spans="2:11" ht="15.75">
      <c r="B185" s="2" t="s">
        <v>249</v>
      </c>
      <c r="G185" s="81">
        <v>52</v>
      </c>
      <c r="H185" s="3"/>
      <c r="I185" s="81">
        <v>69</v>
      </c>
      <c r="J185" s="3"/>
      <c r="K185" s="81">
        <f>G185-I185</f>
        <v>-17</v>
      </c>
    </row>
    <row r="186" spans="7:11" ht="15.75">
      <c r="G186" s="86">
        <f>SUM(G184:G185)</f>
        <v>137</v>
      </c>
      <c r="H186" s="3"/>
      <c r="I186" s="86">
        <f>SUM(I184:I185)</f>
        <v>418</v>
      </c>
      <c r="J186" s="3"/>
      <c r="K186" s="86">
        <f>SUM(K184:K185)</f>
        <v>-281</v>
      </c>
    </row>
    <row r="187" spans="7:11" ht="9" customHeight="1">
      <c r="G187" s="7"/>
      <c r="H187" s="3"/>
      <c r="I187" s="7"/>
      <c r="J187" s="3"/>
      <c r="K187" s="7"/>
    </row>
    <row r="188" spans="2:11" ht="15.75" customHeight="1">
      <c r="B188" s="2" t="s">
        <v>231</v>
      </c>
      <c r="G188" s="7">
        <v>333</v>
      </c>
      <c r="H188" s="3"/>
      <c r="I188" s="7">
        <v>301</v>
      </c>
      <c r="J188" s="3"/>
      <c r="K188" s="3">
        <f>-G188+I188</f>
        <v>-32</v>
      </c>
    </row>
    <row r="189" spans="2:11" ht="15.75" customHeight="1">
      <c r="B189" s="2" t="s">
        <v>232</v>
      </c>
      <c r="G189" s="7">
        <v>53</v>
      </c>
      <c r="H189" s="3"/>
      <c r="I189" s="7">
        <v>70</v>
      </c>
      <c r="J189" s="3"/>
      <c r="K189" s="3">
        <f>-G189+I189</f>
        <v>17</v>
      </c>
    </row>
    <row r="190" spans="2:11" ht="15.75">
      <c r="B190" s="2" t="s">
        <v>233</v>
      </c>
      <c r="G190" s="3"/>
      <c r="H190" s="3"/>
      <c r="I190" s="3"/>
      <c r="J190" s="3"/>
      <c r="K190" s="3"/>
    </row>
    <row r="191" spans="7:13" ht="15.75">
      <c r="G191" s="86">
        <f>SUM(G188:G190)</f>
        <v>386</v>
      </c>
      <c r="H191" s="7"/>
      <c r="I191" s="86">
        <f>SUM(I188:I190)</f>
        <v>371</v>
      </c>
      <c r="J191" s="7"/>
      <c r="K191" s="86">
        <f>SUM(K188:K190)</f>
        <v>-15</v>
      </c>
      <c r="L191" s="14"/>
      <c r="M191" s="14"/>
    </row>
    <row r="192" spans="7:13" ht="15.75">
      <c r="G192" s="7"/>
      <c r="H192" s="7"/>
      <c r="I192" s="7"/>
      <c r="J192" s="7"/>
      <c r="K192" s="7"/>
      <c r="L192" s="14"/>
      <c r="M192" s="14"/>
    </row>
    <row r="193" spans="2:13" ht="16.5" thickBot="1">
      <c r="B193" s="2" t="s">
        <v>234</v>
      </c>
      <c r="G193" s="102">
        <f>G186-G191</f>
        <v>-249</v>
      </c>
      <c r="H193" s="14"/>
      <c r="I193" s="102">
        <f>I186-I191</f>
        <v>47</v>
      </c>
      <c r="J193" s="14"/>
      <c r="K193" s="102">
        <f>K186+K191</f>
        <v>-296</v>
      </c>
      <c r="L193" s="14"/>
      <c r="M193" s="14"/>
    </row>
    <row r="194" ht="16.5" thickTop="1"/>
    <row r="197" ht="15.75"/>
    <row r="198" ht="15.75"/>
    <row r="203" spans="5:13" ht="15.75">
      <c r="E203" s="87" t="s">
        <v>254</v>
      </c>
      <c r="J203" s="76"/>
      <c r="K203" s="76"/>
      <c r="L203" s="76"/>
      <c r="M203" s="76"/>
    </row>
    <row r="204" spans="2:14" ht="15.75">
      <c r="B204" s="50"/>
      <c r="E204" s="87" t="s">
        <v>300</v>
      </c>
      <c r="G204" s="76"/>
      <c r="H204" s="129" t="s">
        <v>8</v>
      </c>
      <c r="I204" s="129"/>
      <c r="J204" s="76"/>
      <c r="K204" s="76" t="s">
        <v>228</v>
      </c>
      <c r="L204" s="76"/>
      <c r="M204" s="76"/>
      <c r="N204" s="76"/>
    </row>
    <row r="205" spans="2:13" ht="15.75">
      <c r="B205" s="107" t="s">
        <v>299</v>
      </c>
      <c r="C205" s="46"/>
      <c r="D205" s="46"/>
      <c r="E205" s="111" t="s">
        <v>301</v>
      </c>
      <c r="F205" s="46"/>
      <c r="G205" s="108" t="s">
        <v>303</v>
      </c>
      <c r="H205" s="108"/>
      <c r="I205" s="108" t="s">
        <v>15</v>
      </c>
      <c r="J205" s="108"/>
      <c r="K205" s="108" t="s">
        <v>15</v>
      </c>
      <c r="L205" s="108"/>
      <c r="M205" s="116" t="s">
        <v>236</v>
      </c>
    </row>
    <row r="206" ht="15.75">
      <c r="N206" s="50"/>
    </row>
    <row r="207" spans="2:13" ht="15.75">
      <c r="B207" s="2" t="s">
        <v>302</v>
      </c>
      <c r="E207" s="2">
        <v>1</v>
      </c>
      <c r="G207" s="103">
        <v>1</v>
      </c>
      <c r="I207" s="2">
        <f>85+75+125</f>
        <v>285</v>
      </c>
      <c r="K207" s="104">
        <f>3+17+44</f>
        <v>64</v>
      </c>
      <c r="M207" s="117">
        <f>K207/I207*100%</f>
        <v>0.22456140350877193</v>
      </c>
    </row>
    <row r="208" spans="2:13" ht="15.75">
      <c r="B208" s="2" t="s">
        <v>257</v>
      </c>
      <c r="E208" s="2">
        <v>4</v>
      </c>
      <c r="G208" s="103">
        <v>0.8</v>
      </c>
      <c r="I208" s="104">
        <f>265+73</f>
        <v>338</v>
      </c>
      <c r="K208" s="112">
        <v>6</v>
      </c>
      <c r="M208" s="117">
        <f>K208/I208*100%</f>
        <v>0.01775147928994083</v>
      </c>
    </row>
    <row r="209" spans="5:13" ht="15.75">
      <c r="E209" s="2">
        <v>6</v>
      </c>
      <c r="G209" s="103">
        <v>0.35</v>
      </c>
      <c r="I209" s="113">
        <f>175+60</f>
        <v>235</v>
      </c>
      <c r="K209" s="114">
        <v>2</v>
      </c>
      <c r="M209" s="117">
        <f>K209/I209*100%</f>
        <v>0.00851063829787234</v>
      </c>
    </row>
    <row r="210" spans="7:13" ht="15.75">
      <c r="G210" s="103"/>
      <c r="I210" s="7">
        <f>SUM(I207:I209)</f>
        <v>858</v>
      </c>
      <c r="K210" s="7">
        <f>SUM(K207:K209)</f>
        <v>72</v>
      </c>
      <c r="M210" s="50"/>
    </row>
    <row r="211" spans="2:13" ht="15.75">
      <c r="B211" s="2" t="s">
        <v>397</v>
      </c>
      <c r="G211" s="103"/>
      <c r="I211" s="7"/>
      <c r="K211" s="7"/>
      <c r="M211" s="50"/>
    </row>
    <row r="212" spans="2:13" ht="15.75">
      <c r="B212" s="2" t="s">
        <v>257</v>
      </c>
      <c r="E212" s="2">
        <v>1</v>
      </c>
      <c r="G212" s="103">
        <v>1</v>
      </c>
      <c r="I212" s="7">
        <f>149-12</f>
        <v>137</v>
      </c>
      <c r="K212" s="7">
        <v>20</v>
      </c>
      <c r="M212" s="117">
        <f>K212/I212*100%</f>
        <v>0.145985401459854</v>
      </c>
    </row>
    <row r="213" spans="7:13" ht="15.75">
      <c r="G213" s="103"/>
      <c r="I213" s="7"/>
      <c r="K213" s="7"/>
      <c r="M213" s="117"/>
    </row>
    <row r="214" spans="2:13" ht="15.75">
      <c r="B214" s="2" t="s">
        <v>398</v>
      </c>
      <c r="G214" s="103"/>
      <c r="I214" s="7"/>
      <c r="K214" s="7">
        <v>-7</v>
      </c>
      <c r="M214" s="117"/>
    </row>
    <row r="215" spans="7:13" ht="15.75">
      <c r="G215" s="103"/>
      <c r="I215" s="7"/>
      <c r="K215" s="7"/>
      <c r="M215" s="50"/>
    </row>
    <row r="216" spans="2:13" ht="15.75">
      <c r="B216" s="2" t="s">
        <v>258</v>
      </c>
      <c r="G216" s="103">
        <v>0.8</v>
      </c>
      <c r="I216" s="3">
        <v>-65</v>
      </c>
      <c r="K216" s="112">
        <v>0</v>
      </c>
      <c r="M216" s="50"/>
    </row>
    <row r="217" spans="9:11" ht="16.5" thickBot="1">
      <c r="I217" s="102">
        <f>SUM(I210:I216)</f>
        <v>930</v>
      </c>
      <c r="K217" s="102">
        <f>SUM(K210:K216)</f>
        <v>85</v>
      </c>
    </row>
    <row r="218" ht="16.5" thickTop="1"/>
    <row r="223" ht="15.75">
      <c r="B223" s="110" t="s">
        <v>260</v>
      </c>
    </row>
    <row r="225" ht="15.75">
      <c r="B225" s="2" t="s">
        <v>374</v>
      </c>
    </row>
    <row r="227" spans="8:13" ht="15.75">
      <c r="H227" s="129" t="s">
        <v>262</v>
      </c>
      <c r="I227" s="129"/>
      <c r="J227" s="129" t="s">
        <v>267</v>
      </c>
      <c r="K227" s="129"/>
      <c r="L227" s="129" t="s">
        <v>269</v>
      </c>
      <c r="M227" s="129"/>
    </row>
    <row r="228" spans="6:13" ht="15.75">
      <c r="F228" s="129" t="s">
        <v>265</v>
      </c>
      <c r="G228" s="129"/>
      <c r="H228" s="129" t="s">
        <v>263</v>
      </c>
      <c r="I228" s="129"/>
      <c r="J228" s="129" t="s">
        <v>263</v>
      </c>
      <c r="K228" s="129"/>
      <c r="L228" s="76"/>
      <c r="M228" s="76" t="s">
        <v>270</v>
      </c>
    </row>
    <row r="229" spans="6:15" ht="15.75">
      <c r="F229" s="129" t="s">
        <v>266</v>
      </c>
      <c r="G229" s="129"/>
      <c r="H229" s="130" t="s">
        <v>264</v>
      </c>
      <c r="I229" s="130"/>
      <c r="J229" s="130" t="s">
        <v>268</v>
      </c>
      <c r="K229" s="130"/>
      <c r="L229" s="130" t="s">
        <v>268</v>
      </c>
      <c r="M229" s="130"/>
      <c r="N229" s="74"/>
      <c r="O229" s="2" t="s">
        <v>14</v>
      </c>
    </row>
    <row r="230" spans="6:15" ht="15.75">
      <c r="F230" s="132" t="s">
        <v>2</v>
      </c>
      <c r="G230" s="132"/>
      <c r="H230" s="132" t="s">
        <v>2</v>
      </c>
      <c r="I230" s="132"/>
      <c r="J230" s="132" t="s">
        <v>2</v>
      </c>
      <c r="K230" s="132"/>
      <c r="L230" s="132" t="s">
        <v>2</v>
      </c>
      <c r="M230" s="132"/>
      <c r="N230" s="132" t="s">
        <v>2</v>
      </c>
      <c r="O230" s="132"/>
    </row>
    <row r="231" ht="15.75">
      <c r="B231" s="94" t="s">
        <v>375</v>
      </c>
    </row>
    <row r="232" spans="7:15" ht="15.75">
      <c r="G232" s="3"/>
      <c r="H232" s="3"/>
      <c r="I232" s="3"/>
      <c r="J232" s="3"/>
      <c r="K232" s="3"/>
      <c r="L232" s="3"/>
      <c r="M232" s="3"/>
      <c r="N232" s="3"/>
      <c r="O232" s="3"/>
    </row>
    <row r="233" spans="2:15" ht="15.75">
      <c r="B233" s="2" t="s">
        <v>261</v>
      </c>
      <c r="G233" s="3">
        <v>0</v>
      </c>
      <c r="H233" s="3"/>
      <c r="I233" s="3">
        <v>64</v>
      </c>
      <c r="J233" s="3"/>
      <c r="K233" s="3">
        <v>17</v>
      </c>
      <c r="L233" s="3"/>
      <c r="M233" s="3">
        <v>11</v>
      </c>
      <c r="N233" s="3"/>
      <c r="O233" s="3">
        <f>SUM(G233:M233)</f>
        <v>92</v>
      </c>
    </row>
    <row r="234" spans="2:15" ht="15.75">
      <c r="B234" s="2" t="s">
        <v>271</v>
      </c>
      <c r="G234" s="3">
        <v>166</v>
      </c>
      <c r="H234" s="3"/>
      <c r="I234" s="3">
        <v>36</v>
      </c>
      <c r="J234" s="3"/>
      <c r="K234" s="3">
        <v>11</v>
      </c>
      <c r="L234" s="3"/>
      <c r="M234" s="3">
        <v>9</v>
      </c>
      <c r="N234" s="3"/>
      <c r="O234" s="3">
        <f>SUM(G234:M234)</f>
        <v>222</v>
      </c>
    </row>
    <row r="235" spans="2:15" ht="15.75">
      <c r="B235" s="2" t="s">
        <v>272</v>
      </c>
      <c r="G235" s="86">
        <f>G233-G234</f>
        <v>-166</v>
      </c>
      <c r="H235" s="3"/>
      <c r="I235" s="86">
        <f>I233-I234</f>
        <v>28</v>
      </c>
      <c r="J235" s="3"/>
      <c r="K235" s="86">
        <f>K233-K234</f>
        <v>6</v>
      </c>
      <c r="L235" s="3"/>
      <c r="M235" s="86">
        <f>M233-M234</f>
        <v>2</v>
      </c>
      <c r="N235" s="3"/>
      <c r="O235" s="86">
        <f>O233-O234</f>
        <v>-130</v>
      </c>
    </row>
    <row r="236" spans="7:15" ht="15.75">
      <c r="G236" s="3"/>
      <c r="H236" s="3"/>
      <c r="I236" s="3"/>
      <c r="J236" s="3"/>
      <c r="K236" s="3"/>
      <c r="L236" s="3"/>
      <c r="M236" s="3"/>
      <c r="N236" s="3"/>
      <c r="O236" s="3"/>
    </row>
    <row r="237" spans="7:15" ht="15.75">
      <c r="G237" s="3"/>
      <c r="H237" s="3"/>
      <c r="I237" s="3"/>
      <c r="J237" s="3"/>
      <c r="K237" s="3"/>
      <c r="L237" s="3"/>
      <c r="M237" s="3"/>
      <c r="N237" s="3"/>
      <c r="O237" s="3"/>
    </row>
    <row r="238" spans="2:15" ht="15.75">
      <c r="B238" s="94" t="s">
        <v>376</v>
      </c>
      <c r="G238" s="3"/>
      <c r="H238" s="3"/>
      <c r="I238" s="3"/>
      <c r="J238" s="3"/>
      <c r="K238" s="3"/>
      <c r="L238" s="3"/>
      <c r="M238" s="3"/>
      <c r="N238" s="3"/>
      <c r="O238" s="3"/>
    </row>
    <row r="239" spans="7:15" ht="15.75">
      <c r="G239" s="3"/>
      <c r="H239" s="3"/>
      <c r="I239" s="3"/>
      <c r="J239" s="3"/>
      <c r="K239" s="3"/>
      <c r="L239" s="3"/>
      <c r="M239" s="3"/>
      <c r="N239" s="3"/>
      <c r="O239" s="3"/>
    </row>
    <row r="240" spans="2:15" ht="15.75">
      <c r="B240" s="2" t="s">
        <v>261</v>
      </c>
      <c r="G240" s="3">
        <v>322</v>
      </c>
      <c r="H240" s="3"/>
      <c r="I240" s="3">
        <v>72</v>
      </c>
      <c r="J240" s="3"/>
      <c r="K240" s="3">
        <v>17</v>
      </c>
      <c r="L240" s="3"/>
      <c r="M240" s="3">
        <v>5</v>
      </c>
      <c r="N240" s="3"/>
      <c r="O240" s="3">
        <f>SUM(G240:M240)</f>
        <v>416</v>
      </c>
    </row>
    <row r="241" spans="2:15" ht="15.75">
      <c r="B241" s="2" t="s">
        <v>271</v>
      </c>
      <c r="G241" s="3">
        <v>288</v>
      </c>
      <c r="H241" s="3"/>
      <c r="I241" s="3">
        <v>36</v>
      </c>
      <c r="J241" s="3"/>
      <c r="K241" s="3">
        <v>11</v>
      </c>
      <c r="L241" s="3"/>
      <c r="M241" s="3">
        <v>31</v>
      </c>
      <c r="N241" s="3"/>
      <c r="O241" s="3">
        <f>SUM(G241:M241)</f>
        <v>366</v>
      </c>
    </row>
    <row r="242" spans="2:15" ht="15.75">
      <c r="B242" s="2" t="s">
        <v>272</v>
      </c>
      <c r="G242" s="86">
        <f>G240-G241</f>
        <v>34</v>
      </c>
      <c r="H242" s="3"/>
      <c r="I242" s="86">
        <f>I240-I241</f>
        <v>36</v>
      </c>
      <c r="J242" s="3"/>
      <c r="K242" s="86">
        <f>K240-K241</f>
        <v>6</v>
      </c>
      <c r="L242" s="3"/>
      <c r="M242" s="86">
        <f>M240-M241</f>
        <v>-26</v>
      </c>
      <c r="N242" s="3"/>
      <c r="O242" s="86">
        <f>O240-O241</f>
        <v>50</v>
      </c>
    </row>
    <row r="243" spans="7:15" ht="15.75">
      <c r="G243" s="3"/>
      <c r="H243" s="3"/>
      <c r="I243" s="3"/>
      <c r="J243" s="3"/>
      <c r="K243" s="3"/>
      <c r="L243" s="3"/>
      <c r="M243" s="3"/>
      <c r="N243" s="3"/>
      <c r="O243" s="3"/>
    </row>
    <row r="244" spans="7:15" ht="15.75">
      <c r="G244" s="3"/>
      <c r="H244" s="3"/>
      <c r="I244" s="3"/>
      <c r="J244" s="3"/>
      <c r="K244" s="3"/>
      <c r="L244" s="3"/>
      <c r="M244" s="3"/>
      <c r="N244" s="3"/>
      <c r="O244" s="3"/>
    </row>
    <row r="245" spans="7:15" ht="15.75">
      <c r="G245" s="3"/>
      <c r="H245" s="3"/>
      <c r="I245" s="3"/>
      <c r="J245" s="3"/>
      <c r="K245" s="3"/>
      <c r="L245" s="3"/>
      <c r="M245" s="3"/>
      <c r="N245" s="3"/>
      <c r="O245" s="3"/>
    </row>
    <row r="246" spans="7:15" ht="15.75">
      <c r="G246" s="3"/>
      <c r="H246" s="3"/>
      <c r="I246" s="3"/>
      <c r="J246" s="3"/>
      <c r="K246" s="3"/>
      <c r="L246" s="3"/>
      <c r="M246" s="3"/>
      <c r="N246" s="3"/>
      <c r="O246" s="3"/>
    </row>
    <row r="247" spans="7:15" ht="15.75">
      <c r="G247" s="3"/>
      <c r="H247" s="3"/>
      <c r="I247" s="3"/>
      <c r="J247" s="3"/>
      <c r="K247" s="3"/>
      <c r="L247" s="3"/>
      <c r="M247" s="3"/>
      <c r="N247" s="3"/>
      <c r="O247" s="3"/>
    </row>
    <row r="248" spans="7:15" ht="15.75">
      <c r="G248" s="3"/>
      <c r="H248" s="3"/>
      <c r="I248" s="3"/>
      <c r="J248" s="3"/>
      <c r="K248" s="3"/>
      <c r="L248" s="3"/>
      <c r="M248" s="3"/>
      <c r="N248" s="3"/>
      <c r="O248" s="3"/>
    </row>
    <row r="249" spans="2:15" ht="15.75">
      <c r="B249" s="110" t="s">
        <v>273</v>
      </c>
      <c r="G249" s="3"/>
      <c r="H249" s="3"/>
      <c r="I249" s="3"/>
      <c r="J249" s="3"/>
      <c r="K249" s="3"/>
      <c r="L249" s="3"/>
      <c r="M249" s="3"/>
      <c r="N249" s="3"/>
      <c r="O249" s="3"/>
    </row>
    <row r="251" spans="7:15" ht="15.75">
      <c r="G251" s="3"/>
      <c r="H251" s="3"/>
      <c r="I251" s="3"/>
      <c r="J251" s="3"/>
      <c r="K251" s="3"/>
      <c r="L251" s="3"/>
      <c r="M251" s="3"/>
      <c r="N251" s="3"/>
      <c r="O251" s="3"/>
    </row>
    <row r="252" spans="7:15" ht="15.75">
      <c r="G252" s="3"/>
      <c r="H252" s="3"/>
      <c r="I252" s="3"/>
      <c r="J252" s="3"/>
      <c r="K252" s="3"/>
      <c r="L252" s="3"/>
      <c r="M252" s="3"/>
      <c r="N252" s="3"/>
      <c r="O252" s="3"/>
    </row>
    <row r="253" spans="7:15" ht="15.75">
      <c r="G253" s="3"/>
      <c r="H253" s="3"/>
      <c r="I253" s="3"/>
      <c r="J253" s="3"/>
      <c r="K253" s="3"/>
      <c r="L253" s="3"/>
      <c r="M253" s="3"/>
      <c r="N253" s="3"/>
      <c r="O253" s="3"/>
    </row>
    <row r="254" spans="2:15" ht="15.75">
      <c r="B254" s="2" t="s">
        <v>399</v>
      </c>
      <c r="G254" s="3"/>
      <c r="H254" s="3"/>
      <c r="I254" s="3"/>
      <c r="J254" s="3"/>
      <c r="K254" s="3"/>
      <c r="L254" s="3"/>
      <c r="M254" s="3"/>
      <c r="N254" s="3"/>
      <c r="O254" s="3"/>
    </row>
    <row r="255" ht="15.75">
      <c r="B255" s="2" t="s">
        <v>400</v>
      </c>
    </row>
    <row r="256" ht="15.75">
      <c r="B256" s="2" t="s">
        <v>405</v>
      </c>
    </row>
    <row r="257" ht="15.75">
      <c r="B257" s="2" t="s">
        <v>406</v>
      </c>
    </row>
    <row r="260" spans="7:11" ht="15.75">
      <c r="G260" s="129" t="s">
        <v>279</v>
      </c>
      <c r="H260" s="129"/>
      <c r="I260" s="129"/>
      <c r="J260" s="129"/>
      <c r="K260" s="129"/>
    </row>
    <row r="261" spans="8:9" ht="15.75">
      <c r="H261" s="131" t="s">
        <v>280</v>
      </c>
      <c r="I261" s="131"/>
    </row>
    <row r="262" spans="3:9" ht="15.75">
      <c r="C262" s="2" t="s">
        <v>274</v>
      </c>
      <c r="H262" s="133">
        <v>640029</v>
      </c>
      <c r="I262" s="133"/>
    </row>
    <row r="263" spans="3:9" ht="15.75">
      <c r="C263" s="2" t="s">
        <v>275</v>
      </c>
      <c r="H263" s="136">
        <v>-188563</v>
      </c>
      <c r="I263" s="136"/>
    </row>
    <row r="264" spans="3:9" ht="15.75">
      <c r="C264" s="2" t="s">
        <v>276</v>
      </c>
      <c r="H264" s="137">
        <f>SUM(H262:I263)</f>
        <v>451466</v>
      </c>
      <c r="I264" s="138"/>
    </row>
    <row r="265" spans="3:9" ht="15.75">
      <c r="C265" s="2" t="s">
        <v>277</v>
      </c>
      <c r="H265" s="133">
        <v>-121466</v>
      </c>
      <c r="I265" s="133"/>
    </row>
    <row r="266" spans="3:9" ht="16.5" thickBot="1">
      <c r="C266" s="2" t="s">
        <v>278</v>
      </c>
      <c r="H266" s="134">
        <f>SUM(H264:I265)</f>
        <v>330000</v>
      </c>
      <c r="I266" s="135"/>
    </row>
    <row r="267" ht="16.5" thickTop="1"/>
    <row r="268" ht="15.75">
      <c r="B268" s="110" t="s">
        <v>281</v>
      </c>
    </row>
    <row r="269" ht="15.75"/>
    <row r="270" ht="15.75"/>
    <row r="271" ht="15.75"/>
    <row r="272" ht="15.75"/>
    <row r="273" ht="15.75"/>
    <row r="274" ht="15.75"/>
    <row r="275" ht="15.75"/>
    <row r="276" ht="15.75"/>
    <row r="277" ht="15.75"/>
    <row r="278" ht="15.75"/>
    <row r="279" ht="15.75"/>
    <row r="280" ht="15.75"/>
    <row r="281" ht="15.75"/>
    <row r="282" ht="15.75"/>
    <row r="283" ht="15.75"/>
    <row r="284" ht="15.75">
      <c r="B284" s="110" t="s">
        <v>282</v>
      </c>
    </row>
    <row r="286" ht="15.75"/>
    <row r="287" ht="15.75"/>
    <row r="288" spans="7:15" ht="15.75">
      <c r="G288" s="3"/>
      <c r="H288" s="3"/>
      <c r="I288" s="3"/>
      <c r="J288" s="3"/>
      <c r="K288" s="3"/>
      <c r="L288" s="3"/>
      <c r="M288" s="3"/>
      <c r="N288" s="3"/>
      <c r="O288" s="3"/>
    </row>
    <row r="289" spans="7:15" ht="15.75">
      <c r="G289" s="3"/>
      <c r="H289" s="3"/>
      <c r="I289" s="3"/>
      <c r="J289" s="3"/>
      <c r="K289" s="3"/>
      <c r="L289" s="3"/>
      <c r="M289" s="3"/>
      <c r="N289" s="3"/>
      <c r="O289" s="3"/>
    </row>
    <row r="290" spans="1:15" ht="15.75">
      <c r="A290" s="93" t="s">
        <v>283</v>
      </c>
      <c r="G290" s="3"/>
      <c r="H290" s="3"/>
      <c r="I290" s="3"/>
      <c r="J290" s="3"/>
      <c r="K290" s="3"/>
      <c r="L290" s="3"/>
      <c r="M290" s="3"/>
      <c r="N290" s="3"/>
      <c r="O290" s="3"/>
    </row>
    <row r="291" ht="15.75"/>
    <row r="292" ht="15.75"/>
    <row r="293" spans="7:15" ht="15.75">
      <c r="G293" s="3"/>
      <c r="H293" s="3"/>
      <c r="I293" s="3"/>
      <c r="J293" s="3"/>
      <c r="K293" s="3"/>
      <c r="L293" s="3"/>
      <c r="M293" s="3"/>
      <c r="N293" s="3"/>
      <c r="O293" s="3"/>
    </row>
    <row r="294" spans="1:15" ht="15.75">
      <c r="A294" s="95" t="s">
        <v>284</v>
      </c>
      <c r="B294" s="1" t="s">
        <v>285</v>
      </c>
      <c r="C294" s="1"/>
      <c r="G294" s="3"/>
      <c r="H294" s="3"/>
      <c r="I294" s="3"/>
      <c r="J294" s="3"/>
      <c r="K294" s="3"/>
      <c r="L294" s="3"/>
      <c r="M294" s="3"/>
      <c r="N294" s="3"/>
      <c r="O294" s="3"/>
    </row>
    <row r="296" spans="1:15" ht="15.75">
      <c r="A296" s="93" t="s">
        <v>286</v>
      </c>
      <c r="G296" s="3"/>
      <c r="H296" s="3"/>
      <c r="I296" s="3"/>
      <c r="J296" s="3"/>
      <c r="K296" s="3"/>
      <c r="L296" s="3"/>
      <c r="M296" s="3"/>
      <c r="N296" s="3"/>
      <c r="O296" s="3"/>
    </row>
    <row r="297" ht="15.75"/>
    <row r="298" ht="15.75"/>
    <row r="299" spans="7:15" ht="15.75">
      <c r="G299" s="3"/>
      <c r="H299" s="3"/>
      <c r="I299" s="3"/>
      <c r="J299" s="3"/>
      <c r="K299" s="3"/>
      <c r="L299" s="3"/>
      <c r="M299" s="3"/>
      <c r="N299" s="3"/>
      <c r="O299" s="3"/>
    </row>
  </sheetData>
  <mergeCells count="36">
    <mergeCell ref="K50:O50"/>
    <mergeCell ref="E88:I88"/>
    <mergeCell ref="K88:O88"/>
    <mergeCell ref="E50:I50"/>
    <mergeCell ref="G178:I178"/>
    <mergeCell ref="H137:I137"/>
    <mergeCell ref="H138:I138"/>
    <mergeCell ref="J137:K137"/>
    <mergeCell ref="J138:K138"/>
    <mergeCell ref="H266:I266"/>
    <mergeCell ref="H265:I265"/>
    <mergeCell ref="J227:K227"/>
    <mergeCell ref="J228:K228"/>
    <mergeCell ref="J229:K229"/>
    <mergeCell ref="H263:I263"/>
    <mergeCell ref="H230:I230"/>
    <mergeCell ref="H264:I264"/>
    <mergeCell ref="H227:I227"/>
    <mergeCell ref="H228:I228"/>
    <mergeCell ref="N230:O230"/>
    <mergeCell ref="H262:I262"/>
    <mergeCell ref="H261:I261"/>
    <mergeCell ref="G260:K260"/>
    <mergeCell ref="J230:K230"/>
    <mergeCell ref="L230:M230"/>
    <mergeCell ref="F230:G230"/>
    <mergeCell ref="D4:K4"/>
    <mergeCell ref="E5:J5"/>
    <mergeCell ref="L227:M227"/>
    <mergeCell ref="L229:M229"/>
    <mergeCell ref="F228:G228"/>
    <mergeCell ref="F229:G229"/>
    <mergeCell ref="H204:I204"/>
    <mergeCell ref="H229:I229"/>
    <mergeCell ref="L137:O137"/>
    <mergeCell ref="L138:M138"/>
  </mergeCells>
  <printOptions/>
  <pageMargins left="0.75" right="0" top="1" bottom="1" header="0.5" footer="0.5"/>
  <pageSetup horizontalDpi="600" verticalDpi="600" orientation="portrait" paperSize="9" scale="97" r:id="rId2"/>
  <rowBreaks count="6" manualBreakCount="6">
    <brk id="45" max="14" man="1"/>
    <brk id="83" max="14" man="1"/>
    <brk id="133" max="14" man="1"/>
    <brk id="173" max="14" man="1"/>
    <brk id="221" max="14" man="1"/>
    <brk id="267" max="14" man="1"/>
  </rowBreaks>
  <drawing r:id="rId1"/>
</worksheet>
</file>

<file path=xl/worksheets/sheet8.xml><?xml version="1.0" encoding="utf-8"?>
<worksheet xmlns="http://schemas.openxmlformats.org/spreadsheetml/2006/main" xmlns:r="http://schemas.openxmlformats.org/officeDocument/2006/relationships">
  <dimension ref="A1:N299"/>
  <sheetViews>
    <sheetView tabSelected="1" view="pageBreakPreview" zoomScale="60" workbookViewId="0" topLeftCell="A123">
      <selection activeCell="P146" sqref="P146"/>
    </sheetView>
  </sheetViews>
  <sheetFormatPr defaultColWidth="9.140625" defaultRowHeight="15.75" customHeight="1"/>
  <cols>
    <col min="1" max="1" width="6.7109375" style="50" customWidth="1"/>
    <col min="2" max="2" width="3.7109375" style="50" customWidth="1"/>
    <col min="3" max="3" width="14.7109375" style="2" customWidth="1"/>
    <col min="4" max="8" width="9.28125" style="2" customWidth="1"/>
    <col min="9" max="9" width="4.7109375" style="2" customWidth="1"/>
    <col min="10" max="10" width="10.7109375" style="2" customWidth="1"/>
    <col min="11" max="11" width="9.28125" style="2" hidden="1" customWidth="1"/>
    <col min="12" max="16384" width="9.140625" style="2" customWidth="1"/>
  </cols>
  <sheetData>
    <row r="1" spans="1:2" ht="15.75" customHeight="1">
      <c r="A1" s="23" t="s">
        <v>46</v>
      </c>
      <c r="B1" s="23"/>
    </row>
    <row r="2" ht="15.75" customHeight="1">
      <c r="A2" s="74" t="s">
        <v>40</v>
      </c>
    </row>
    <row r="3" spans="1:11" ht="15.75" customHeight="1">
      <c r="A3" s="119" t="s">
        <v>334</v>
      </c>
      <c r="B3" s="107"/>
      <c r="C3" s="46"/>
      <c r="D3" s="46"/>
      <c r="E3" s="46"/>
      <c r="F3" s="46"/>
      <c r="G3" s="46"/>
      <c r="H3" s="46"/>
      <c r="I3" s="46"/>
      <c r="J3" s="46"/>
      <c r="K3" s="46"/>
    </row>
    <row r="4" spans="1:11" ht="15.75" customHeight="1">
      <c r="A4" s="120"/>
      <c r="B4" s="121"/>
      <c r="C4" s="14"/>
      <c r="D4" s="14"/>
      <c r="E4" s="14"/>
      <c r="F4" s="14"/>
      <c r="G4" s="14"/>
      <c r="H4" s="14"/>
      <c r="I4" s="14"/>
      <c r="J4" s="14"/>
      <c r="K4" s="14"/>
    </row>
    <row r="5" spans="1:2" ht="15.75" customHeight="1">
      <c r="A5" s="23" t="s">
        <v>333</v>
      </c>
      <c r="B5" s="1"/>
    </row>
    <row r="11" spans="1:2" ht="15.75" customHeight="1">
      <c r="A11" s="23" t="s">
        <v>340</v>
      </c>
      <c r="B11" s="1" t="s">
        <v>166</v>
      </c>
    </row>
    <row r="25" spans="1:10" ht="15.75" customHeight="1">
      <c r="A25" s="23" t="s">
        <v>341</v>
      </c>
      <c r="B25" s="1" t="s">
        <v>159</v>
      </c>
      <c r="D25" s="1"/>
      <c r="E25" s="1"/>
      <c r="F25" s="1"/>
      <c r="G25" s="1"/>
      <c r="H25" s="1"/>
      <c r="I25" s="1"/>
      <c r="J25" s="1"/>
    </row>
    <row r="30" spans="1:2" ht="15.75" customHeight="1">
      <c r="A30" s="23" t="s">
        <v>342</v>
      </c>
      <c r="B30" s="1" t="s">
        <v>167</v>
      </c>
    </row>
    <row r="34" ht="12" customHeight="1">
      <c r="N34" s="118"/>
    </row>
    <row r="35" spans="1:5" ht="15.75" customHeight="1">
      <c r="A35" s="23" t="s">
        <v>343</v>
      </c>
      <c r="B35" s="1" t="s">
        <v>369</v>
      </c>
      <c r="D35" s="1"/>
      <c r="E35" s="1"/>
    </row>
    <row r="36" spans="1:5" ht="15.75" customHeight="1">
      <c r="A36" s="23"/>
      <c r="B36" s="1" t="s">
        <v>368</v>
      </c>
      <c r="D36" s="1"/>
      <c r="E36" s="1"/>
    </row>
    <row r="37" spans="1:5" ht="15.75" customHeight="1">
      <c r="A37" s="23"/>
      <c r="B37" s="1"/>
      <c r="D37" s="1"/>
      <c r="E37" s="1"/>
    </row>
    <row r="42" spans="1:5" ht="15.75" customHeight="1">
      <c r="A42" s="23" t="s">
        <v>344</v>
      </c>
      <c r="B42" s="1" t="s">
        <v>168</v>
      </c>
      <c r="D42" s="1"/>
      <c r="E42" s="1"/>
    </row>
    <row r="48" spans="1:5" ht="15.75" customHeight="1">
      <c r="A48" s="23" t="s">
        <v>345</v>
      </c>
      <c r="B48" s="1" t="s">
        <v>335</v>
      </c>
      <c r="D48" s="1"/>
      <c r="E48" s="1"/>
    </row>
    <row r="53" ht="12" customHeight="1"/>
    <row r="54" spans="1:5" ht="15.75" customHeight="1">
      <c r="A54" s="23" t="s">
        <v>346</v>
      </c>
      <c r="B54" s="1" t="s">
        <v>169</v>
      </c>
      <c r="D54" s="1"/>
      <c r="E54" s="1"/>
    </row>
    <row r="65" ht="12" customHeight="1"/>
    <row r="66" spans="1:5" ht="15.75" customHeight="1">
      <c r="A66" s="23" t="s">
        <v>347</v>
      </c>
      <c r="B66" s="1" t="s">
        <v>170</v>
      </c>
      <c r="D66" s="1"/>
      <c r="E66" s="1"/>
    </row>
    <row r="67" spans="1:9" ht="15.75" customHeight="1">
      <c r="A67" s="23"/>
      <c r="B67" s="23"/>
      <c r="C67" s="1"/>
      <c r="D67" s="1"/>
      <c r="E67" s="1"/>
      <c r="G67" s="18" t="s">
        <v>326</v>
      </c>
      <c r="I67" s="2" t="s">
        <v>329</v>
      </c>
    </row>
    <row r="68" spans="1:9" ht="15.75" customHeight="1">
      <c r="A68" s="23"/>
      <c r="B68" s="23"/>
      <c r="D68" s="1"/>
      <c r="E68" s="1"/>
      <c r="G68" s="18" t="s">
        <v>327</v>
      </c>
      <c r="I68" s="2" t="s">
        <v>328</v>
      </c>
    </row>
    <row r="69" spans="1:10" ht="15.75" customHeight="1">
      <c r="A69" s="23"/>
      <c r="B69" s="23"/>
      <c r="D69" s="1"/>
      <c r="E69" s="1"/>
      <c r="G69" s="127" t="s">
        <v>2</v>
      </c>
      <c r="H69" s="127"/>
      <c r="I69" s="127" t="s">
        <v>2</v>
      </c>
      <c r="J69" s="127"/>
    </row>
    <row r="70" spans="1:11" ht="15.75" customHeight="1">
      <c r="A70" s="23"/>
      <c r="B70" s="23"/>
      <c r="C70" s="1" t="s">
        <v>160</v>
      </c>
      <c r="D70" s="1"/>
      <c r="E70" s="1"/>
      <c r="H70" s="8"/>
      <c r="K70" s="3"/>
    </row>
    <row r="71" spans="1:11" ht="12" customHeight="1">
      <c r="A71" s="23"/>
      <c r="B71" s="23"/>
      <c r="C71" s="1"/>
      <c r="D71" s="1"/>
      <c r="E71" s="1"/>
      <c r="K71" s="3"/>
    </row>
    <row r="72" spans="1:11" ht="15.75" customHeight="1">
      <c r="A72" s="23"/>
      <c r="B72" s="23"/>
      <c r="C72" s="2" t="s">
        <v>171</v>
      </c>
      <c r="D72" s="1"/>
      <c r="E72" s="1"/>
      <c r="H72" s="8">
        <v>10106</v>
      </c>
      <c r="J72" s="3">
        <v>4633</v>
      </c>
      <c r="K72" s="3">
        <v>4633</v>
      </c>
    </row>
    <row r="73" spans="1:11" ht="12" customHeight="1">
      <c r="A73" s="23"/>
      <c r="B73" s="23"/>
      <c r="D73" s="1"/>
      <c r="E73" s="1"/>
      <c r="H73" s="8"/>
      <c r="J73" s="3"/>
      <c r="K73" s="3"/>
    </row>
    <row r="74" spans="1:11" ht="17.25" customHeight="1">
      <c r="A74" s="23"/>
      <c r="B74" s="23"/>
      <c r="C74" s="2" t="s">
        <v>191</v>
      </c>
      <c r="D74" s="1"/>
      <c r="E74" s="1"/>
      <c r="H74" s="8">
        <v>79</v>
      </c>
      <c r="J74" s="3">
        <v>0</v>
      </c>
      <c r="K74" s="3">
        <v>0</v>
      </c>
    </row>
    <row r="75" spans="1:5" ht="15.75" customHeight="1">
      <c r="A75" s="23"/>
      <c r="B75" s="23"/>
      <c r="C75" s="1"/>
      <c r="D75" s="1"/>
      <c r="E75" s="1"/>
    </row>
    <row r="76" spans="1:11" ht="15.75" customHeight="1">
      <c r="A76" s="23"/>
      <c r="B76" s="23"/>
      <c r="C76" s="85" t="s">
        <v>172</v>
      </c>
      <c r="D76" s="85"/>
      <c r="E76" s="85"/>
      <c r="F76" s="20"/>
      <c r="G76" s="20"/>
      <c r="H76" s="86">
        <f>SUM(H72:H75)</f>
        <v>10185</v>
      </c>
      <c r="I76" s="86"/>
      <c r="J76" s="86">
        <f>SUM(J72:J74)</f>
        <v>4633</v>
      </c>
      <c r="K76" s="86">
        <f>SUM(K72:K75)</f>
        <v>4633</v>
      </c>
    </row>
    <row r="77" spans="1:11" ht="15.75" customHeight="1">
      <c r="A77" s="23"/>
      <c r="B77" s="23"/>
      <c r="C77" s="43"/>
      <c r="D77" s="43"/>
      <c r="E77" s="43"/>
      <c r="F77" s="14"/>
      <c r="G77" s="14"/>
      <c r="H77" s="7"/>
      <c r="I77" s="7"/>
      <c r="J77" s="7"/>
      <c r="K77" s="7"/>
    </row>
    <row r="78" spans="1:11" ht="15.75" customHeight="1">
      <c r="A78" s="23"/>
      <c r="B78" s="23"/>
      <c r="C78" s="43" t="s">
        <v>173</v>
      </c>
      <c r="D78" s="43"/>
      <c r="E78" s="43"/>
      <c r="F78" s="14"/>
      <c r="G78" s="14"/>
      <c r="H78" s="7"/>
      <c r="I78" s="7"/>
      <c r="J78" s="7"/>
      <c r="K78" s="7"/>
    </row>
    <row r="79" spans="1:11" ht="12" customHeight="1">
      <c r="A79" s="23"/>
      <c r="B79" s="23"/>
      <c r="C79" s="43"/>
      <c r="D79" s="43"/>
      <c r="E79" s="43"/>
      <c r="F79" s="14"/>
      <c r="G79" s="14"/>
      <c r="H79" s="7"/>
      <c r="I79" s="7"/>
      <c r="J79" s="7"/>
      <c r="K79" s="7"/>
    </row>
    <row r="80" spans="1:11" ht="15.75" customHeight="1">
      <c r="A80" s="23"/>
      <c r="B80" s="23"/>
      <c r="C80" s="14" t="s">
        <v>171</v>
      </c>
      <c r="D80" s="43"/>
      <c r="E80" s="43"/>
      <c r="F80" s="14"/>
      <c r="G80" s="14"/>
      <c r="H80" s="7">
        <f>386+3-93+861</f>
        <v>1157</v>
      </c>
      <c r="I80" s="7"/>
      <c r="J80" s="7">
        <v>559</v>
      </c>
      <c r="K80" s="7">
        <v>559</v>
      </c>
    </row>
    <row r="81" spans="1:11" ht="12" customHeight="1">
      <c r="A81" s="23"/>
      <c r="B81" s="23"/>
      <c r="C81" s="14"/>
      <c r="D81" s="43"/>
      <c r="E81" s="43"/>
      <c r="F81" s="14"/>
      <c r="G81" s="14"/>
      <c r="H81" s="7"/>
      <c r="I81" s="7"/>
      <c r="J81" s="7"/>
      <c r="K81" s="7"/>
    </row>
    <row r="82" spans="1:11" ht="15.75" customHeight="1">
      <c r="A82" s="23"/>
      <c r="B82" s="23"/>
      <c r="C82" s="14" t="s">
        <v>174</v>
      </c>
      <c r="D82" s="43"/>
      <c r="E82" s="43"/>
      <c r="F82" s="14"/>
      <c r="G82" s="14"/>
      <c r="H82" s="7">
        <v>-20</v>
      </c>
      <c r="I82" s="7"/>
      <c r="J82" s="7">
        <v>-80</v>
      </c>
      <c r="K82" s="7">
        <v>-80</v>
      </c>
    </row>
    <row r="83" spans="1:11" ht="12" customHeight="1">
      <c r="A83" s="23"/>
      <c r="B83" s="23"/>
      <c r="C83" s="14"/>
      <c r="D83" s="43"/>
      <c r="E83" s="43"/>
      <c r="F83" s="14"/>
      <c r="G83" s="14"/>
      <c r="H83" s="7"/>
      <c r="I83" s="7"/>
      <c r="J83" s="7"/>
      <c r="K83" s="7"/>
    </row>
    <row r="84" spans="1:11" ht="15.75" customHeight="1">
      <c r="A84" s="23"/>
      <c r="B84" s="23"/>
      <c r="C84" s="14" t="s">
        <v>175</v>
      </c>
      <c r="D84" s="43"/>
      <c r="E84" s="43"/>
      <c r="F84" s="14"/>
      <c r="G84" s="14"/>
      <c r="H84" s="7">
        <v>284</v>
      </c>
      <c r="I84" s="7"/>
      <c r="J84" s="7">
        <v>-11</v>
      </c>
      <c r="K84" s="7">
        <v>-11</v>
      </c>
    </row>
    <row r="85" spans="1:11" ht="15.75" customHeight="1">
      <c r="A85" s="23"/>
      <c r="B85" s="23"/>
      <c r="C85" s="43"/>
      <c r="D85" s="43"/>
      <c r="E85" s="43"/>
      <c r="F85" s="14"/>
      <c r="G85" s="14"/>
      <c r="H85" s="7"/>
      <c r="I85" s="7"/>
      <c r="J85" s="7"/>
      <c r="K85" s="7"/>
    </row>
    <row r="86" spans="1:11" ht="15.75" customHeight="1">
      <c r="A86" s="23"/>
      <c r="B86" s="23"/>
      <c r="C86" s="85" t="s">
        <v>288</v>
      </c>
      <c r="D86" s="85"/>
      <c r="E86" s="85"/>
      <c r="F86" s="20"/>
      <c r="G86" s="20"/>
      <c r="H86" s="86">
        <f>SUM(H80:H84)</f>
        <v>1421</v>
      </c>
      <c r="I86" s="86"/>
      <c r="J86" s="86">
        <f>SUM(J80:J84)</f>
        <v>468</v>
      </c>
      <c r="K86" s="86">
        <f>SUM(K80:K84)</f>
        <v>468</v>
      </c>
    </row>
    <row r="87" spans="8:11" ht="15.75" customHeight="1">
      <c r="H87" s="3"/>
      <c r="I87" s="3"/>
      <c r="J87" s="3"/>
      <c r="K87" s="3"/>
    </row>
    <row r="92" spans="1:5" ht="15.75" customHeight="1">
      <c r="A92" s="23" t="s">
        <v>348</v>
      </c>
      <c r="B92" s="1" t="s">
        <v>176</v>
      </c>
      <c r="D92" s="1"/>
      <c r="E92" s="1"/>
    </row>
    <row r="97" ht="9.75" customHeight="1"/>
    <row r="98" spans="1:5" ht="15.75" customHeight="1">
      <c r="A98" s="23" t="s">
        <v>349</v>
      </c>
      <c r="B98" s="1" t="s">
        <v>336</v>
      </c>
      <c r="D98" s="1"/>
      <c r="E98" s="1"/>
    </row>
    <row r="101" ht="14.25" customHeight="1"/>
    <row r="102" ht="14.25" customHeight="1"/>
    <row r="104" spans="1:5" ht="15.75" customHeight="1">
      <c r="A104" s="23" t="s">
        <v>350</v>
      </c>
      <c r="B104" s="1" t="s">
        <v>161</v>
      </c>
      <c r="D104" s="1"/>
      <c r="E104" s="1"/>
    </row>
    <row r="108" ht="17.25" customHeight="1"/>
    <row r="109" spans="1:5" ht="15.75" customHeight="1">
      <c r="A109" s="23" t="s">
        <v>351</v>
      </c>
      <c r="B109" s="1" t="s">
        <v>177</v>
      </c>
      <c r="D109" s="1"/>
      <c r="E109" s="1"/>
    </row>
    <row r="114" spans="7:8" ht="15.75" customHeight="1">
      <c r="G114" s="12" t="s">
        <v>2</v>
      </c>
      <c r="H114" s="52"/>
    </row>
    <row r="115" ht="15.75" customHeight="1">
      <c r="C115" s="2" t="s">
        <v>413</v>
      </c>
    </row>
    <row r="116" spans="3:7" ht="15.75" customHeight="1" thickBot="1">
      <c r="C116" s="2" t="s">
        <v>414</v>
      </c>
      <c r="G116" s="98">
        <v>8216</v>
      </c>
    </row>
    <row r="117" ht="15.75" customHeight="1" thickTop="1"/>
    <row r="118" spans="1:2" ht="15.75" customHeight="1">
      <c r="A118" s="23" t="s">
        <v>46</v>
      </c>
      <c r="B118" s="23"/>
    </row>
    <row r="119" ht="15.75" customHeight="1">
      <c r="A119" s="74" t="s">
        <v>40</v>
      </c>
    </row>
    <row r="120" spans="1:11" ht="15.75" customHeight="1">
      <c r="A120" s="119" t="s">
        <v>334</v>
      </c>
      <c r="B120" s="107"/>
      <c r="C120" s="46"/>
      <c r="D120" s="46"/>
      <c r="E120" s="46"/>
      <c r="F120" s="46"/>
      <c r="G120" s="46"/>
      <c r="H120" s="46"/>
      <c r="I120" s="46"/>
      <c r="J120" s="46"/>
      <c r="K120" s="46"/>
    </row>
    <row r="121" spans="1:11" ht="15.75" customHeight="1">
      <c r="A121" s="120"/>
      <c r="B121" s="121"/>
      <c r="C121" s="14"/>
      <c r="D121" s="14"/>
      <c r="E121" s="14"/>
      <c r="F121" s="14"/>
      <c r="G121" s="14"/>
      <c r="H121" s="14"/>
      <c r="I121" s="14"/>
      <c r="J121" s="14"/>
      <c r="K121" s="14"/>
    </row>
    <row r="122" spans="1:2" ht="15.75" customHeight="1">
      <c r="A122" s="23" t="s">
        <v>337</v>
      </c>
      <c r="B122" s="1"/>
    </row>
    <row r="123" spans="1:2" ht="15.75" customHeight="1">
      <c r="A123" s="23"/>
      <c r="B123" s="1"/>
    </row>
    <row r="127" ht="12" customHeight="1"/>
    <row r="128" spans="1:5" ht="15.75" customHeight="1">
      <c r="A128" s="23" t="s">
        <v>338</v>
      </c>
      <c r="B128" s="1" t="s">
        <v>178</v>
      </c>
      <c r="D128" s="1"/>
      <c r="E128" s="1"/>
    </row>
    <row r="136" spans="1:5" ht="15.75" customHeight="1">
      <c r="A136" s="23" t="s">
        <v>339</v>
      </c>
      <c r="B136" s="1" t="s">
        <v>179</v>
      </c>
      <c r="D136" s="1"/>
      <c r="E136" s="1"/>
    </row>
    <row r="142" ht="9.75" customHeight="1"/>
    <row r="143" spans="1:5" ht="15.75" customHeight="1">
      <c r="A143" s="23" t="s">
        <v>352</v>
      </c>
      <c r="B143" s="1" t="s">
        <v>180</v>
      </c>
      <c r="D143" s="1"/>
      <c r="E143" s="1"/>
    </row>
    <row r="148" ht="12.75" customHeight="1"/>
    <row r="149" spans="1:5" ht="15.75" customHeight="1">
      <c r="A149" s="23" t="s">
        <v>353</v>
      </c>
      <c r="B149" s="1" t="s">
        <v>162</v>
      </c>
      <c r="D149" s="1"/>
      <c r="E149" s="1"/>
    </row>
    <row r="153" ht="12" customHeight="1"/>
    <row r="154" spans="1:2" ht="15.75" customHeight="1">
      <c r="A154" s="23" t="s">
        <v>354</v>
      </c>
      <c r="B154" s="1" t="s">
        <v>181</v>
      </c>
    </row>
    <row r="155" spans="7:9" ht="15.75" customHeight="1">
      <c r="G155" s="50" t="s">
        <v>326</v>
      </c>
      <c r="I155" s="2" t="s">
        <v>329</v>
      </c>
    </row>
    <row r="156" spans="7:9" ht="15.75" customHeight="1">
      <c r="G156" s="2" t="s">
        <v>327</v>
      </c>
      <c r="I156" s="2" t="s">
        <v>328</v>
      </c>
    </row>
    <row r="157" spans="7:10" ht="15.75" customHeight="1">
      <c r="G157" s="127" t="s">
        <v>2</v>
      </c>
      <c r="H157" s="127"/>
      <c r="I157" s="127" t="s">
        <v>2</v>
      </c>
      <c r="J157" s="127"/>
    </row>
    <row r="158" ht="15.75" customHeight="1">
      <c r="B158" s="1" t="s">
        <v>182</v>
      </c>
    </row>
    <row r="159" ht="15.75" customHeight="1">
      <c r="B159" s="2" t="s">
        <v>330</v>
      </c>
    </row>
    <row r="160" spans="2:11" ht="15.75" customHeight="1">
      <c r="B160" s="2" t="s">
        <v>331</v>
      </c>
      <c r="H160" s="123">
        <v>0</v>
      </c>
      <c r="J160" s="3">
        <v>-19</v>
      </c>
      <c r="K160" s="8">
        <v>-19</v>
      </c>
    </row>
    <row r="161" spans="2:11" ht="15.75" customHeight="1">
      <c r="B161" s="2" t="s">
        <v>380</v>
      </c>
      <c r="H161" s="123">
        <v>-35</v>
      </c>
      <c r="J161" s="3">
        <v>0</v>
      </c>
      <c r="K161" s="8"/>
    </row>
    <row r="162" spans="2:11" ht="15.75" customHeight="1">
      <c r="B162" s="2" t="s">
        <v>332</v>
      </c>
      <c r="H162" s="123">
        <v>0</v>
      </c>
      <c r="J162" s="2">
        <v>140</v>
      </c>
      <c r="K162" s="8">
        <v>140</v>
      </c>
    </row>
    <row r="163" spans="2:11" ht="15.75" customHeight="1">
      <c r="B163" s="2" t="s">
        <v>163</v>
      </c>
      <c r="H163" s="87">
        <v>28</v>
      </c>
      <c r="J163" s="2">
        <v>49</v>
      </c>
      <c r="K163" s="18">
        <v>49</v>
      </c>
    </row>
    <row r="164" spans="7:11" ht="15.75" customHeight="1">
      <c r="G164" s="20"/>
      <c r="H164" s="88">
        <f>SUM(H160:H163)</f>
        <v>-7</v>
      </c>
      <c r="I164" s="20"/>
      <c r="J164" s="20">
        <f>SUM(J160:J163)</f>
        <v>170</v>
      </c>
      <c r="K164" s="88">
        <f>SUM(K160:K163)</f>
        <v>170</v>
      </c>
    </row>
    <row r="165" spans="1:2" ht="15.75" customHeight="1">
      <c r="A165" s="23" t="s">
        <v>356</v>
      </c>
      <c r="B165" s="1" t="s">
        <v>355</v>
      </c>
    </row>
    <row r="170" ht="12.75" customHeight="1"/>
    <row r="171" spans="1:2" ht="15.75" customHeight="1">
      <c r="A171" s="23" t="s">
        <v>357</v>
      </c>
      <c r="B171" s="1" t="s">
        <v>164</v>
      </c>
    </row>
    <row r="173" ht="15.75" customHeight="1">
      <c r="B173" s="93" t="s">
        <v>293</v>
      </c>
    </row>
    <row r="176" ht="15.75" customHeight="1">
      <c r="B176" s="93" t="s">
        <v>294</v>
      </c>
    </row>
    <row r="179" spans="1:2" ht="15.75" customHeight="1">
      <c r="A179" s="23" t="s">
        <v>358</v>
      </c>
      <c r="B179" s="1" t="s">
        <v>183</v>
      </c>
    </row>
    <row r="181" spans="1:2" ht="15.75" customHeight="1">
      <c r="A181" s="93" t="s">
        <v>296</v>
      </c>
      <c r="B181" s="50" t="s">
        <v>415</v>
      </c>
    </row>
    <row r="183" spans="1:2" ht="15.75" customHeight="1">
      <c r="A183" s="122"/>
      <c r="B183" s="93" t="s">
        <v>293</v>
      </c>
    </row>
    <row r="190" ht="12" customHeight="1"/>
    <row r="191" ht="15.75" customHeight="1">
      <c r="B191" s="93"/>
    </row>
    <row r="192" spans="1:2" ht="15.75" customHeight="1">
      <c r="A192" s="122"/>
      <c r="B192" s="93" t="s">
        <v>294</v>
      </c>
    </row>
    <row r="199" spans="1:2" ht="15.75" customHeight="1">
      <c r="A199" s="2"/>
      <c r="B199" s="93" t="s">
        <v>295</v>
      </c>
    </row>
    <row r="201" ht="12" customHeight="1"/>
    <row r="205" ht="15.75" customHeight="1">
      <c r="A205" s="93"/>
    </row>
    <row r="206" ht="15.75" customHeight="1">
      <c r="A206" s="93"/>
    </row>
    <row r="207" ht="15.75" customHeight="1">
      <c r="A207" s="93"/>
    </row>
    <row r="208" ht="15.75" customHeight="1">
      <c r="A208" s="93"/>
    </row>
    <row r="209" ht="12" customHeight="1">
      <c r="A209" s="93"/>
    </row>
    <row r="210" spans="1:2" ht="15.75" customHeight="1">
      <c r="A210" s="23" t="s">
        <v>358</v>
      </c>
      <c r="B210" s="1" t="s">
        <v>298</v>
      </c>
    </row>
    <row r="211" ht="15.75" customHeight="1">
      <c r="A211" s="93"/>
    </row>
    <row r="212" ht="15.75" customHeight="1">
      <c r="A212" s="93" t="s">
        <v>297</v>
      </c>
    </row>
    <row r="218" ht="12" customHeight="1"/>
    <row r="219" ht="15.75" customHeight="1">
      <c r="B219" s="93"/>
    </row>
    <row r="228" ht="12" customHeight="1"/>
    <row r="229" spans="1:4" ht="15.75" customHeight="1">
      <c r="A229" s="23" t="s">
        <v>362</v>
      </c>
      <c r="B229" s="1" t="s">
        <v>359</v>
      </c>
      <c r="D229" s="1"/>
    </row>
    <row r="234" ht="15.75" customHeight="1">
      <c r="F234" s="1" t="s">
        <v>2</v>
      </c>
    </row>
    <row r="235" spans="3:5" ht="15.75" customHeight="1">
      <c r="C235" s="115" t="s">
        <v>366</v>
      </c>
      <c r="D235" s="115"/>
      <c r="E235" s="89"/>
    </row>
    <row r="236" spans="4:7" ht="15.75" customHeight="1">
      <c r="D236" s="50" t="s">
        <v>360</v>
      </c>
      <c r="F236" s="3">
        <v>4000</v>
      </c>
      <c r="G236" s="50"/>
    </row>
    <row r="237" spans="4:7" ht="15.75" customHeight="1">
      <c r="D237" s="50" t="s">
        <v>361</v>
      </c>
      <c r="F237" s="81">
        <v>148</v>
      </c>
      <c r="G237" s="50"/>
    </row>
    <row r="238" spans="4:7" ht="15.75" customHeight="1">
      <c r="D238" s="50"/>
      <c r="F238" s="3">
        <f>SUM(F236:F237)</f>
        <v>4148</v>
      </c>
      <c r="G238" s="50"/>
    </row>
    <row r="239" spans="3:7" ht="15.75" customHeight="1">
      <c r="C239" s="115" t="s">
        <v>367</v>
      </c>
      <c r="D239" s="115"/>
      <c r="E239" s="89"/>
      <c r="G239" s="50"/>
    </row>
    <row r="240" spans="4:6" ht="15.75" customHeight="1">
      <c r="D240" s="2" t="s">
        <v>360</v>
      </c>
      <c r="F240" s="3">
        <v>8000</v>
      </c>
    </row>
    <row r="241" ht="15.75" customHeight="1">
      <c r="F241" s="90">
        <f>SUM(F238:F240)</f>
        <v>12148</v>
      </c>
    </row>
    <row r="242" ht="15.75" customHeight="1">
      <c r="F242" s="57"/>
    </row>
    <row r="243" spans="1:2" ht="15.75" customHeight="1">
      <c r="A243" s="23" t="s">
        <v>363</v>
      </c>
      <c r="B243" s="1" t="s">
        <v>416</v>
      </c>
    </row>
    <row r="244" spans="1:2" ht="15.75" customHeight="1">
      <c r="A244" s="18"/>
      <c r="B244" s="18"/>
    </row>
    <row r="245" spans="1:2" ht="15.75" customHeight="1">
      <c r="A245" s="18"/>
      <c r="B245" s="18"/>
    </row>
    <row r="246" spans="1:2" ht="15.75" customHeight="1">
      <c r="A246" s="18"/>
      <c r="B246" s="18"/>
    </row>
    <row r="247" spans="1:2" ht="15.75" customHeight="1">
      <c r="A247" s="18"/>
      <c r="B247" s="18"/>
    </row>
    <row r="248" spans="1:2" ht="15.75" customHeight="1">
      <c r="A248" s="18"/>
      <c r="B248" s="18"/>
    </row>
    <row r="249" spans="1:2" ht="15.75" customHeight="1">
      <c r="A249" s="23" t="s">
        <v>364</v>
      </c>
      <c r="B249" s="1" t="s">
        <v>165</v>
      </c>
    </row>
    <row r="256" spans="1:2" ht="15.75" customHeight="1">
      <c r="A256" s="23" t="s">
        <v>365</v>
      </c>
      <c r="B256" s="1" t="s">
        <v>184</v>
      </c>
    </row>
    <row r="257" spans="1:2" ht="15.75" customHeight="1">
      <c r="A257" s="18"/>
      <c r="B257" s="18"/>
    </row>
    <row r="258" spans="1:2" ht="15.75" customHeight="1">
      <c r="A258" s="18"/>
      <c r="B258" s="18"/>
    </row>
    <row r="259" spans="1:2" ht="15.75" customHeight="1">
      <c r="A259" s="18"/>
      <c r="B259" s="18"/>
    </row>
    <row r="260" spans="1:2" ht="15.75" customHeight="1">
      <c r="A260" s="18"/>
      <c r="B260" s="18"/>
    </row>
    <row r="261" spans="1:2" ht="15.75" customHeight="1">
      <c r="A261" s="18"/>
      <c r="B261" s="18"/>
    </row>
    <row r="262" spans="1:2" ht="15.75" customHeight="1">
      <c r="A262" s="23" t="s">
        <v>417</v>
      </c>
      <c r="B262" s="1" t="s">
        <v>185</v>
      </c>
    </row>
    <row r="263" spans="1:2" ht="15.75" customHeight="1">
      <c r="A263" s="18"/>
      <c r="B263" s="18"/>
    </row>
    <row r="264" spans="1:2" ht="15.75" customHeight="1">
      <c r="A264" s="18"/>
      <c r="B264" s="18"/>
    </row>
    <row r="265" spans="1:2" ht="15.75" customHeight="1">
      <c r="A265" s="18"/>
      <c r="B265" s="18"/>
    </row>
    <row r="266" spans="1:2" ht="15.75" customHeight="1">
      <c r="A266" s="18"/>
      <c r="B266" s="18"/>
    </row>
    <row r="267" spans="1:2" ht="15.75" customHeight="1">
      <c r="A267" s="18"/>
      <c r="B267" s="18"/>
    </row>
    <row r="268" spans="1:2" ht="15.75" customHeight="1">
      <c r="A268" s="18"/>
      <c r="B268" s="18"/>
    </row>
    <row r="269" spans="1:2" ht="15.75" customHeight="1">
      <c r="A269" s="18"/>
      <c r="B269" s="18"/>
    </row>
    <row r="270" spans="1:2" ht="15.75" customHeight="1">
      <c r="A270" s="18"/>
      <c r="B270" s="18"/>
    </row>
    <row r="271" spans="1:2" ht="15.75" customHeight="1">
      <c r="A271" s="18"/>
      <c r="B271" s="18"/>
    </row>
    <row r="272" spans="1:2" ht="15.75" customHeight="1">
      <c r="A272" s="18"/>
      <c r="B272" s="18"/>
    </row>
    <row r="273" spans="1:2" ht="15.75" customHeight="1">
      <c r="A273" s="18"/>
      <c r="B273" s="18"/>
    </row>
    <row r="274" spans="1:2" ht="15.75" customHeight="1">
      <c r="A274" s="18"/>
      <c r="B274" s="18"/>
    </row>
    <row r="275" spans="1:2" ht="15.75" customHeight="1">
      <c r="A275" s="18"/>
      <c r="B275" s="18"/>
    </row>
    <row r="276" spans="1:2" ht="15.75" customHeight="1">
      <c r="A276" s="18"/>
      <c r="B276" s="1" t="s">
        <v>186</v>
      </c>
    </row>
    <row r="277" spans="1:2" ht="15.75" customHeight="1">
      <c r="A277" s="18"/>
      <c r="B277" s="1"/>
    </row>
    <row r="278" spans="1:2" ht="15.75" customHeight="1">
      <c r="A278" s="18"/>
      <c r="B278" s="1"/>
    </row>
    <row r="279" spans="1:2" ht="15.75" customHeight="1">
      <c r="A279" s="18"/>
      <c r="B279" s="1"/>
    </row>
    <row r="280" spans="1:2" ht="15.75" customHeight="1">
      <c r="A280" s="18"/>
      <c r="B280" s="1" t="s">
        <v>187</v>
      </c>
    </row>
    <row r="281" spans="1:2" ht="15.75" customHeight="1">
      <c r="A281" s="18"/>
      <c r="B281" s="1" t="s">
        <v>188</v>
      </c>
    </row>
    <row r="282" spans="1:2" ht="15.75" customHeight="1">
      <c r="A282" s="18"/>
      <c r="B282" s="75" t="s">
        <v>377</v>
      </c>
    </row>
    <row r="283" spans="1:2" ht="15.75" customHeight="1">
      <c r="A283" s="18"/>
      <c r="B283" s="18"/>
    </row>
    <row r="284" spans="1:2" ht="15.75" customHeight="1">
      <c r="A284" s="18"/>
      <c r="B284" s="18"/>
    </row>
    <row r="285" spans="1:2" ht="15.75" customHeight="1">
      <c r="A285" s="18"/>
      <c r="B285" s="18"/>
    </row>
    <row r="286" spans="1:2" ht="15.75" customHeight="1">
      <c r="A286" s="18"/>
      <c r="B286" s="18"/>
    </row>
    <row r="287" spans="1:2" ht="15.75" customHeight="1">
      <c r="A287" s="18"/>
      <c r="B287" s="18"/>
    </row>
    <row r="288" spans="1:2" ht="15.75" customHeight="1">
      <c r="A288" s="18"/>
      <c r="B288" s="18"/>
    </row>
    <row r="289" spans="1:2" ht="15.75" customHeight="1">
      <c r="A289" s="18"/>
      <c r="B289" s="18"/>
    </row>
    <row r="290" spans="1:2" ht="15.75" customHeight="1">
      <c r="A290" s="18"/>
      <c r="B290" s="18"/>
    </row>
    <row r="291" spans="1:2" ht="15.75" customHeight="1">
      <c r="A291" s="18"/>
      <c r="B291" s="18"/>
    </row>
    <row r="292" spans="1:2" ht="15.75" customHeight="1">
      <c r="A292" s="18"/>
      <c r="B292" s="18"/>
    </row>
    <row r="293" spans="1:2" ht="15.75" customHeight="1">
      <c r="A293" s="18"/>
      <c r="B293" s="18"/>
    </row>
    <row r="294" spans="1:2" ht="15.75" customHeight="1">
      <c r="A294" s="18"/>
      <c r="B294" s="18"/>
    </row>
    <row r="295" spans="1:2" ht="15.75" customHeight="1">
      <c r="A295" s="18"/>
      <c r="B295" s="18"/>
    </row>
    <row r="296" spans="1:2" ht="15.75" customHeight="1">
      <c r="A296" s="18"/>
      <c r="B296" s="18"/>
    </row>
    <row r="297" spans="1:2" ht="15.75" customHeight="1">
      <c r="A297" s="18"/>
      <c r="B297" s="18"/>
    </row>
    <row r="298" spans="1:2" ht="15.75" customHeight="1">
      <c r="A298" s="18"/>
      <c r="B298" s="18"/>
    </row>
    <row r="299" spans="1:2" ht="15.75" customHeight="1">
      <c r="A299" s="18"/>
      <c r="B299" s="18"/>
    </row>
  </sheetData>
  <mergeCells count="4">
    <mergeCell ref="G69:H69"/>
    <mergeCell ref="I69:J69"/>
    <mergeCell ref="G157:H157"/>
    <mergeCell ref="I157:J157"/>
  </mergeCells>
  <printOptions/>
  <pageMargins left="1" right="0" top="1" bottom="1" header="0.5" footer="0.5"/>
  <pageSetup firstPageNumber="8" useFirstPageNumber="1" horizontalDpi="600" verticalDpi="600" orientation="portrait" paperSize="9" scale="98" r:id="rId2"/>
  <headerFooter alignWithMargins="0">
    <oddFooter>&amp;C&amp;"Times New Roman,Regular"&amp;12&amp;P</oddFooter>
  </headerFooter>
  <rowBreaks count="6" manualBreakCount="6">
    <brk id="47" max="10" man="1"/>
    <brk id="91" max="10" man="1"/>
    <brk id="117" max="10" man="1"/>
    <brk id="164" max="10" man="1"/>
    <brk id="209" max="10" man="1"/>
    <brk id="255"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Soh Chew</cp:lastModifiedBy>
  <cp:lastPrinted>2007-11-02T04:23:28Z</cp:lastPrinted>
  <dcterms:created xsi:type="dcterms:W3CDTF">1999-11-05T02:33:07Z</dcterms:created>
  <dcterms:modified xsi:type="dcterms:W3CDTF">2007-11-07T04:30:44Z</dcterms:modified>
  <cp:category/>
  <cp:version/>
  <cp:contentType/>
  <cp:contentStatus/>
</cp:coreProperties>
</file>